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P 2014-2020\PRV SR 2014 - 2020\Výzva_OBCE_7.4_Opätovná_2017\PROJEKTY\A1 Obec Dolné Otrokovce_SCHVALENE\IMPLEMENTÁCIA\NOVÉ VO_ZMENA dodávateľa\Final Výzva na súťaž_Dolné Otrokovce\nové rozpočty a VV\"/>
    </mc:Choice>
  </mc:AlternateContent>
  <bookViews>
    <workbookView showHorizontalScroll="0" showVerticalScroll="0" showSheetTabs="0" xWindow="0" yWindow="0" windowWidth="28800" windowHeight="12135" firstSheet="1" activeTab="1"/>
  </bookViews>
  <sheets>
    <sheet name="Rekapitulácia stavby" sheetId="1" state="veryHidden" r:id="rId1"/>
    <sheet name="20210807 - SO-02 Novostav..." sheetId="2" r:id="rId2"/>
  </sheets>
  <definedNames>
    <definedName name="_xlnm._FilterDatabase" localSheetId="1" hidden="1">'20210807 - SO-02 Novostav...'!$C$127:$K$301</definedName>
    <definedName name="_xlnm.Print_Titles" localSheetId="1">'20210807 - SO-02 Novostav...'!$127:$127</definedName>
    <definedName name="_xlnm.Print_Titles" localSheetId="0">'Rekapitulácia stavby'!$92:$92</definedName>
    <definedName name="_xlnm.Print_Area" localSheetId="1">'20210807 - SO-02 Novostav...'!$C$4:$J$76,'20210807 - SO-02 Novostav...'!$C$117:$J$301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301" i="2"/>
  <c r="BH301" i="2"/>
  <c r="BG301" i="2"/>
  <c r="BE301" i="2"/>
  <c r="BK301" i="2"/>
  <c r="J301" i="2"/>
  <c r="BF301" i="2" s="1"/>
  <c r="BI300" i="2"/>
  <c r="BH300" i="2"/>
  <c r="BG300" i="2"/>
  <c r="BE300" i="2"/>
  <c r="BK300" i="2"/>
  <c r="J300" i="2" s="1"/>
  <c r="BF300" i="2" s="1"/>
  <c r="BI299" i="2"/>
  <c r="BH299" i="2"/>
  <c r="BG299" i="2"/>
  <c r="BE299" i="2"/>
  <c r="BK299" i="2"/>
  <c r="J299" i="2"/>
  <c r="BF299" i="2" s="1"/>
  <c r="BI298" i="2"/>
  <c r="BH298" i="2"/>
  <c r="BG298" i="2"/>
  <c r="BE298" i="2"/>
  <c r="BK298" i="2"/>
  <c r="J298" i="2" s="1"/>
  <c r="BF298" i="2" s="1"/>
  <c r="BI297" i="2"/>
  <c r="BH297" i="2"/>
  <c r="BG297" i="2"/>
  <c r="BE297" i="2"/>
  <c r="BK297" i="2"/>
  <c r="J297" i="2"/>
  <c r="BF297" i="2" s="1"/>
  <c r="BI296" i="2"/>
  <c r="BH296" i="2"/>
  <c r="BG296" i="2"/>
  <c r="BE296" i="2"/>
  <c r="BK296" i="2"/>
  <c r="J296" i="2" s="1"/>
  <c r="BF296" i="2" s="1"/>
  <c r="BI295" i="2"/>
  <c r="BH295" i="2"/>
  <c r="BG295" i="2"/>
  <c r="BE295" i="2"/>
  <c r="BK295" i="2"/>
  <c r="J295" i="2"/>
  <c r="BF295" i="2" s="1"/>
  <c r="BI294" i="2"/>
  <c r="BH294" i="2"/>
  <c r="BG294" i="2"/>
  <c r="BE294" i="2"/>
  <c r="BK294" i="2"/>
  <c r="J294" i="2" s="1"/>
  <c r="BF294" i="2" s="1"/>
  <c r="BI293" i="2"/>
  <c r="BH293" i="2"/>
  <c r="BG293" i="2"/>
  <c r="BE293" i="2"/>
  <c r="BK293" i="2"/>
  <c r="J293" i="2"/>
  <c r="BF293" i="2" s="1"/>
  <c r="BI292" i="2"/>
  <c r="BH292" i="2"/>
  <c r="BG292" i="2"/>
  <c r="BE292" i="2"/>
  <c r="BK292" i="2"/>
  <c r="J292" i="2" s="1"/>
  <c r="BF292" i="2" s="1"/>
  <c r="BI290" i="2"/>
  <c r="BH290" i="2"/>
  <c r="BG290" i="2"/>
  <c r="BE290" i="2"/>
  <c r="T290" i="2"/>
  <c r="T289" i="2"/>
  <c r="T288" i="2" s="1"/>
  <c r="R290" i="2"/>
  <c r="R289" i="2" s="1"/>
  <c r="R288" i="2" s="1"/>
  <c r="P290" i="2"/>
  <c r="P289" i="2"/>
  <c r="P288" i="2" s="1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5" i="2"/>
  <c r="BH235" i="2"/>
  <c r="BG235" i="2"/>
  <c r="BE235" i="2"/>
  <c r="T235" i="2"/>
  <c r="T234" i="2" s="1"/>
  <c r="R235" i="2"/>
  <c r="R234" i="2" s="1"/>
  <c r="P235" i="2"/>
  <c r="P234" i="2" s="1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2" i="2"/>
  <c r="BH222" i="2"/>
  <c r="BG222" i="2"/>
  <c r="BE222" i="2"/>
  <c r="T222" i="2"/>
  <c r="T221" i="2" s="1"/>
  <c r="R222" i="2"/>
  <c r="R221" i="2" s="1"/>
  <c r="P222" i="2"/>
  <c r="P221" i="2" s="1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88" i="2"/>
  <c r="BH188" i="2"/>
  <c r="BG188" i="2"/>
  <c r="BE188" i="2"/>
  <c r="T188" i="2"/>
  <c r="R188" i="2"/>
  <c r="P188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4" i="2"/>
  <c r="BH144" i="2"/>
  <c r="BG144" i="2"/>
  <c r="BE144" i="2"/>
  <c r="T144" i="2"/>
  <c r="R144" i="2"/>
  <c r="P144" i="2"/>
  <c r="BI140" i="2"/>
  <c r="BH140" i="2"/>
  <c r="BG140" i="2"/>
  <c r="BE140" i="2"/>
  <c r="T140" i="2"/>
  <c r="R140" i="2"/>
  <c r="P140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J125" i="2"/>
  <c r="J124" i="2"/>
  <c r="F124" i="2"/>
  <c r="F122" i="2"/>
  <c r="E120" i="2"/>
  <c r="J90" i="2"/>
  <c r="J89" i="2"/>
  <c r="F89" i="2"/>
  <c r="F87" i="2"/>
  <c r="E85" i="2"/>
  <c r="J16" i="2"/>
  <c r="E16" i="2"/>
  <c r="F125" i="2" s="1"/>
  <c r="J15" i="2"/>
  <c r="J122" i="2"/>
  <c r="L90" i="1"/>
  <c r="AM90" i="1"/>
  <c r="AM89" i="1"/>
  <c r="L89" i="1"/>
  <c r="AM87" i="1"/>
  <c r="L87" i="1"/>
  <c r="L85" i="1"/>
  <c r="L84" i="1"/>
  <c r="BK285" i="2"/>
  <c r="BK270" i="2"/>
  <c r="BK259" i="2"/>
  <c r="BK188" i="2"/>
  <c r="J153" i="2"/>
  <c r="J286" i="2"/>
  <c r="BK274" i="2"/>
  <c r="BK248" i="2"/>
  <c r="BK230" i="2"/>
  <c r="J159" i="2"/>
  <c r="BK276" i="2"/>
  <c r="BK267" i="2"/>
  <c r="BK233" i="2"/>
  <c r="J161" i="2"/>
  <c r="J265" i="2"/>
  <c r="BK261" i="2"/>
  <c r="BK240" i="2"/>
  <c r="BK197" i="2"/>
  <c r="BK271" i="2"/>
  <c r="BK247" i="2"/>
  <c r="J230" i="2"/>
  <c r="J203" i="2"/>
  <c r="BK239" i="2"/>
  <c r="J170" i="2"/>
  <c r="BK217" i="2"/>
  <c r="J152" i="2"/>
  <c r="BK159" i="2"/>
  <c r="J280" i="2"/>
  <c r="BK273" i="2"/>
  <c r="BK258" i="2"/>
  <c r="BK199" i="2"/>
  <c r="BK131" i="2"/>
  <c r="BK280" i="2"/>
  <c r="J268" i="2"/>
  <c r="J252" i="2"/>
  <c r="J242" i="2"/>
  <c r="BK202" i="2"/>
  <c r="J290" i="2"/>
  <c r="J277" i="2"/>
  <c r="J270" i="2"/>
  <c r="J217" i="2"/>
  <c r="J167" i="2"/>
  <c r="J269" i="2"/>
  <c r="J249" i="2"/>
  <c r="J202" i="2"/>
  <c r="BK155" i="2"/>
  <c r="J245" i="2"/>
  <c r="BK228" i="2"/>
  <c r="J250" i="2"/>
  <c r="J233" i="2"/>
  <c r="BK164" i="2"/>
  <c r="J206" i="2"/>
  <c r="BK167" i="2"/>
  <c r="BK205" i="2"/>
  <c r="J284" i="2"/>
  <c r="BK266" i="2"/>
  <c r="BK181" i="2"/>
  <c r="BK147" i="2"/>
  <c r="J281" i="2"/>
  <c r="J275" i="2"/>
  <c r="BK256" i="2"/>
  <c r="BK241" i="2"/>
  <c r="BK222" i="2"/>
  <c r="BK278" i="2"/>
  <c r="BK263" i="2"/>
  <c r="J213" i="2"/>
  <c r="BK153" i="2"/>
  <c r="J262" i="2"/>
  <c r="BK226" i="2"/>
  <c r="J188" i="2"/>
  <c r="J273" i="2"/>
  <c r="J248" i="2"/>
  <c r="BK225" i="2"/>
  <c r="BK255" i="2"/>
  <c r="J226" i="2"/>
  <c r="J168" i="2"/>
  <c r="BK135" i="2"/>
  <c r="J195" i="2"/>
  <c r="J133" i="2"/>
  <c r="J147" i="2"/>
  <c r="J282" i="2"/>
  <c r="J261" i="2"/>
  <c r="BK203" i="2"/>
  <c r="J166" i="2"/>
  <c r="BK284" i="2"/>
  <c r="J278" i="2"/>
  <c r="BK260" i="2"/>
  <c r="J246" i="2"/>
  <c r="J176" i="2"/>
  <c r="J283" i="2"/>
  <c r="J257" i="2"/>
  <c r="J219" i="2"/>
  <c r="J183" i="2"/>
  <c r="BK268" i="2"/>
  <c r="BK252" i="2"/>
  <c r="BK211" i="2"/>
  <c r="BK166" i="2"/>
  <c r="BK272" i="2"/>
  <c r="BK246" i="2"/>
  <c r="J232" i="2"/>
  <c r="BK206" i="2"/>
  <c r="J247" i="2"/>
  <c r="J181" i="2"/>
  <c r="BK151" i="2"/>
  <c r="BK208" i="2"/>
  <c r="J169" i="2"/>
  <c r="AS94" i="1"/>
  <c r="BK286" i="2"/>
  <c r="J274" i="2"/>
  <c r="BK262" i="2"/>
  <c r="BK249" i="2"/>
  <c r="J156" i="2"/>
  <c r="J287" i="2"/>
  <c r="J279" i="2"/>
  <c r="BK265" i="2"/>
  <c r="J244" i="2"/>
  <c r="J239" i="2"/>
  <c r="BK174" i="2"/>
  <c r="BK279" i="2"/>
  <c r="J260" i="2"/>
  <c r="J228" i="2"/>
  <c r="J151" i="2"/>
  <c r="J263" i="2"/>
  <c r="BK245" i="2"/>
  <c r="BK195" i="2"/>
  <c r="J164" i="2"/>
  <c r="BK250" i="2"/>
  <c r="J235" i="2"/>
  <c r="J208" i="2"/>
  <c r="BK244" i="2"/>
  <c r="BK172" i="2"/>
  <c r="J211" i="2"/>
  <c r="J172" i="2"/>
  <c r="BK161" i="2"/>
  <c r="BK140" i="2"/>
  <c r="BK219" i="2"/>
  <c r="J155" i="2"/>
  <c r="BK213" i="2"/>
  <c r="BK176" i="2"/>
  <c r="J131" i="2"/>
  <c r="BK281" i="2"/>
  <c r="J267" i="2"/>
  <c r="J259" i="2"/>
  <c r="J225" i="2"/>
  <c r="J135" i="2"/>
  <c r="BK283" i="2"/>
  <c r="J276" i="2"/>
  <c r="J266" i="2"/>
  <c r="BK251" i="2"/>
  <c r="J240" i="2"/>
  <c r="J163" i="2"/>
  <c r="J285" i="2"/>
  <c r="BK275" i="2"/>
  <c r="J243" i="2"/>
  <c r="J215" i="2"/>
  <c r="BK156" i="2"/>
  <c r="BK264" i="2"/>
  <c r="BK232" i="2"/>
  <c r="J174" i="2"/>
  <c r="BK152" i="2"/>
  <c r="BK269" i="2"/>
  <c r="BK242" i="2"/>
  <c r="J199" i="2"/>
  <c r="BK235" i="2"/>
  <c r="BK169" i="2"/>
  <c r="J144" i="2"/>
  <c r="BK183" i="2"/>
  <c r="BK149" i="2"/>
  <c r="BK170" i="2"/>
  <c r="BK277" i="2"/>
  <c r="J264" i="2"/>
  <c r="J251" i="2"/>
  <c r="BK168" i="2"/>
  <c r="BK290" i="2"/>
  <c r="BK282" i="2"/>
  <c r="J272" i="2"/>
  <c r="J255" i="2"/>
  <c r="BK243" i="2"/>
  <c r="BK193" i="2"/>
  <c r="BK287" i="2"/>
  <c r="J271" i="2"/>
  <c r="J241" i="2"/>
  <c r="J205" i="2"/>
  <c r="BK144" i="2"/>
  <c r="BK257" i="2"/>
  <c r="BK238" i="2"/>
  <c r="J193" i="2"/>
  <c r="BK133" i="2"/>
  <c r="J256" i="2"/>
  <c r="J238" i="2"/>
  <c r="J222" i="2"/>
  <c r="J258" i="2"/>
  <c r="BK215" i="2"/>
  <c r="J140" i="2"/>
  <c r="J197" i="2"/>
  <c r="BK163" i="2"/>
  <c r="J149" i="2"/>
  <c r="BK130" i="2" l="1"/>
  <c r="P201" i="2"/>
  <c r="BK158" i="2"/>
  <c r="J158" i="2"/>
  <c r="J97" i="2" s="1"/>
  <c r="P194" i="2"/>
  <c r="BK224" i="2"/>
  <c r="J224" i="2"/>
  <c r="J103" i="2" s="1"/>
  <c r="P237" i="2"/>
  <c r="R158" i="2"/>
  <c r="R201" i="2"/>
  <c r="R224" i="2"/>
  <c r="R237" i="2"/>
  <c r="T158" i="2"/>
  <c r="BK210" i="2"/>
  <c r="J210" i="2" s="1"/>
  <c r="J100" i="2" s="1"/>
  <c r="P224" i="2"/>
  <c r="P223" i="2"/>
  <c r="BK254" i="2"/>
  <c r="BK253" i="2" s="1"/>
  <c r="J253" i="2" s="1"/>
  <c r="J106" i="2" s="1"/>
  <c r="T130" i="2"/>
  <c r="R194" i="2"/>
  <c r="P210" i="2"/>
  <c r="R254" i="2"/>
  <c r="R253" i="2" s="1"/>
  <c r="P158" i="2"/>
  <c r="T194" i="2"/>
  <c r="R210" i="2"/>
  <c r="T224" i="2"/>
  <c r="P254" i="2"/>
  <c r="P253" i="2"/>
  <c r="P130" i="2"/>
  <c r="P129" i="2" s="1"/>
  <c r="P128" i="2" s="1"/>
  <c r="AU95" i="1" s="1"/>
  <c r="AU94" i="1" s="1"/>
  <c r="BK194" i="2"/>
  <c r="J194" i="2" s="1"/>
  <c r="J98" i="2" s="1"/>
  <c r="T201" i="2"/>
  <c r="T237" i="2"/>
  <c r="BK291" i="2"/>
  <c r="J291" i="2" s="1"/>
  <c r="J110" i="2" s="1"/>
  <c r="R130" i="2"/>
  <c r="R129" i="2" s="1"/>
  <c r="BK201" i="2"/>
  <c r="J201" i="2"/>
  <c r="J99" i="2"/>
  <c r="T210" i="2"/>
  <c r="BK237" i="2"/>
  <c r="J237" i="2"/>
  <c r="J105" i="2"/>
  <c r="T254" i="2"/>
  <c r="T253" i="2" s="1"/>
  <c r="BK221" i="2"/>
  <c r="J221" i="2"/>
  <c r="J101" i="2" s="1"/>
  <c r="BK234" i="2"/>
  <c r="J234" i="2"/>
  <c r="J104" i="2"/>
  <c r="BK289" i="2"/>
  <c r="J289" i="2" s="1"/>
  <c r="J109" i="2" s="1"/>
  <c r="BF131" i="2"/>
  <c r="BF174" i="2"/>
  <c r="BF181" i="2"/>
  <c r="BF183" i="2"/>
  <c r="BF188" i="2"/>
  <c r="BF193" i="2"/>
  <c r="BF195" i="2"/>
  <c r="BF197" i="2"/>
  <c r="F90" i="2"/>
  <c r="BF199" i="2"/>
  <c r="BF225" i="2"/>
  <c r="J87" i="2"/>
  <c r="BF156" i="2"/>
  <c r="BF205" i="2"/>
  <c r="BF228" i="2"/>
  <c r="BF238" i="2"/>
  <c r="BF240" i="2"/>
  <c r="BF242" i="2"/>
  <c r="BF243" i="2"/>
  <c r="BF248" i="2"/>
  <c r="BF203" i="2"/>
  <c r="BF213" i="2"/>
  <c r="BF233" i="2"/>
  <c r="BF257" i="2"/>
  <c r="BF270" i="2"/>
  <c r="BF140" i="2"/>
  <c r="BF235" i="2"/>
  <c r="BF251" i="2"/>
  <c r="BF258" i="2"/>
  <c r="BF260" i="2"/>
  <c r="BF263" i="2"/>
  <c r="BF267" i="2"/>
  <c r="BF135" i="2"/>
  <c r="BF147" i="2"/>
  <c r="BF152" i="2"/>
  <c r="BF168" i="2"/>
  <c r="BF169" i="2"/>
  <c r="BF172" i="2"/>
  <c r="BF176" i="2"/>
  <c r="BF202" i="2"/>
  <c r="BF208" i="2"/>
  <c r="BF241" i="2"/>
  <c r="BF245" i="2"/>
  <c r="BF246" i="2"/>
  <c r="BF247" i="2"/>
  <c r="BF249" i="2"/>
  <c r="BF255" i="2"/>
  <c r="BF259" i="2"/>
  <c r="BF262" i="2"/>
  <c r="BF266" i="2"/>
  <c r="BF269" i="2"/>
  <c r="BF273" i="2"/>
  <c r="BF276" i="2"/>
  <c r="BF279" i="2"/>
  <c r="BF281" i="2"/>
  <c r="BF282" i="2"/>
  <c r="BF286" i="2"/>
  <c r="BF287" i="2"/>
  <c r="BF133" i="2"/>
  <c r="BF144" i="2"/>
  <c r="BF153" i="2"/>
  <c r="BF155" i="2"/>
  <c r="BF164" i="2"/>
  <c r="BF166" i="2"/>
  <c r="BF167" i="2"/>
  <c r="BF206" i="2"/>
  <c r="BF211" i="2"/>
  <c r="BF226" i="2"/>
  <c r="BF264" i="2"/>
  <c r="BF274" i="2"/>
  <c r="BF280" i="2"/>
  <c r="BF283" i="2"/>
  <c r="BF284" i="2"/>
  <c r="BF290" i="2"/>
  <c r="BF149" i="2"/>
  <c r="BF151" i="2"/>
  <c r="BF159" i="2"/>
  <c r="BF161" i="2"/>
  <c r="BF163" i="2"/>
  <c r="BF170" i="2"/>
  <c r="BF215" i="2"/>
  <c r="BF217" i="2"/>
  <c r="BF219" i="2"/>
  <c r="BF222" i="2"/>
  <c r="BF230" i="2"/>
  <c r="BF232" i="2"/>
  <c r="BF239" i="2"/>
  <c r="BF244" i="2"/>
  <c r="BF250" i="2"/>
  <c r="BF252" i="2"/>
  <c r="BF256" i="2"/>
  <c r="BF261" i="2"/>
  <c r="BF265" i="2"/>
  <c r="BF268" i="2"/>
  <c r="BF271" i="2"/>
  <c r="BF272" i="2"/>
  <c r="BF275" i="2"/>
  <c r="BF277" i="2"/>
  <c r="BF278" i="2"/>
  <c r="BF285" i="2"/>
  <c r="F34" i="2"/>
  <c r="BC95" i="1" s="1"/>
  <c r="BC94" i="1" s="1"/>
  <c r="W32" i="1" s="1"/>
  <c r="F35" i="2"/>
  <c r="BD95" i="1" s="1"/>
  <c r="BD94" i="1" s="1"/>
  <c r="W33" i="1" s="1"/>
  <c r="F31" i="2"/>
  <c r="AZ95" i="1" s="1"/>
  <c r="AZ94" i="1" s="1"/>
  <c r="W29" i="1" s="1"/>
  <c r="J31" i="2"/>
  <c r="AV95" i="1" s="1"/>
  <c r="F33" i="2"/>
  <c r="BB95" i="1"/>
  <c r="BB94" i="1" s="1"/>
  <c r="W31" i="1" s="1"/>
  <c r="T129" i="2" l="1"/>
  <c r="T223" i="2"/>
  <c r="T128" i="2" s="1"/>
  <c r="BK129" i="2"/>
  <c r="J129" i="2" s="1"/>
  <c r="J95" i="2" s="1"/>
  <c r="R223" i="2"/>
  <c r="R128" i="2"/>
  <c r="J130" i="2"/>
  <c r="J96" i="2"/>
  <c r="J254" i="2"/>
  <c r="J107" i="2"/>
  <c r="BK223" i="2"/>
  <c r="J223" i="2"/>
  <c r="J102" i="2"/>
  <c r="BK288" i="2"/>
  <c r="J288" i="2" s="1"/>
  <c r="J108" i="2" s="1"/>
  <c r="AY94" i="1"/>
  <c r="F32" i="2"/>
  <c r="BA95" i="1" s="1"/>
  <c r="BA94" i="1" s="1"/>
  <c r="AW94" i="1" s="1"/>
  <c r="AK30" i="1" s="1"/>
  <c r="AV94" i="1"/>
  <c r="AK29" i="1"/>
  <c r="AX94" i="1"/>
  <c r="J32" i="2"/>
  <c r="AW95" i="1" s="1"/>
  <c r="AT95" i="1" s="1"/>
  <c r="BK128" i="2" l="1"/>
  <c r="J128" i="2"/>
  <c r="J94" i="2"/>
  <c r="AT94" i="1"/>
  <c r="W30" i="1"/>
  <c r="J28" i="2" l="1"/>
  <c r="AG95" i="1"/>
  <c r="AG94" i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<sst xmlns="http://schemas.openxmlformats.org/spreadsheetml/2006/main" count="2289" uniqueCount="593">
  <si>
    <t>Export Komplet</t>
  </si>
  <si>
    <t/>
  </si>
  <si>
    <t>2.0</t>
  </si>
  <si>
    <t>False</t>
  </si>
  <si>
    <t>{e00b5fed-d8ff-4b32-8cab-2a2057ef61b3}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</si>
  <si>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</si>
  <si>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</si>
  <si>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</si>
  <si>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</si>
  <si>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</si>
  <si>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</si>
  <si>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</si>
  <si>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20210807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</si>
  <si>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</si>
  <si>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</si>
  <si>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SO-02 Novostavba multifunkčného ihriska Dolné Otrokovce</t>
  </si>
  <si>
    <t>JKSO:</t>
  </si>
  <si>
    <t>KS:</t>
  </si>
  <si>
    <t>Miesto:</t>
  </si>
  <si>
    <t>Dolné Otrokovce</t>
  </si>
  <si>
    <t>Dátum:</t>
  </si>
  <si>
    <t>23. 8. 2021</t>
  </si>
  <si>
    <t>Objednávateľ:</t>
  </si>
  <si>
    <t>IČO:</t>
  </si>
  <si>
    <t>obec Dolné Otrokovce</t>
  </si>
  <si>
    <t>IČ DPH:</t>
  </si>
  <si>
    <t>Zhotoviteľ:</t>
  </si>
  <si>
    <t>Vyplň údaj</t>
  </si>
  <si>
    <t>Projektant:</t>
  </si>
  <si>
    <t>Ing. arch. M. DUDON, 3MP ateliér, s.r.o., Hlohovec</t>
  </si>
  <si>
    <t>True</t>
  </si>
  <si>
    <t>0,01</t>
  </si>
  <si>
    <t>Spracovateľ:</t>
  </si>
  <si>
    <t>Ing. N. Voltmannová, 3MP ateliér, s.r.o., Hlohovec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</si>
  <si>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</si>
  <si>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</si>
  <si>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</si>
  <si>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</si>
  <si>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</si>
  <si>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</si>
  <si>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</si>
  <si>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</si>
  <si>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</si>
  <si>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</si>
  <si>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</si>
  <si>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</si>
  <si>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</si>
  <si>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</si>
  <si>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</si>
  <si>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</si>
  <si>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</si>
  <si>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</si>
  <si>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</si>
  <si>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</si>
  <si>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</si>
  <si>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</si>
  <si>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</si>
  <si>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</si>
  <si>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</si>
  <si>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</si>
  <si>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</si>
  <si>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</si>
  <si>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</si>
  <si>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</si>
  <si>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</si>
  <si>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</si>
  <si>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</si>
  <si>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</si>
  <si>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</si>
  <si>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</si>
  <si>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</si>
  <si>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</si>
  <si>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</si>
  <si>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</si>
  <si>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</si>
  <si>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</si>
  <si>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</si>
  <si>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</si>
  <si>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</si>
  <si>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</si>
  <si>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</si>
  <si>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</si>
  <si>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</si>
  <si>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</si>
  <si>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</si>
  <si>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</si>
  <si>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</si>
  <si>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</si>
  <si>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</si>
  <si>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</si>
  <si>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</si>
  <si>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</si>
  <si>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</si>
  <si>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</si>
  <si>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</si>
  <si>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</si>
  <si>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715 - Izolácie proti chemickým vplyvom</t>
  </si>
  <si>
    <t xml:space="preserve">    722 - Zdravotechnika - vnútorný vodovod</t>
  </si>
  <si>
    <t xml:space="preserve">    767 - Konštrukcie doplnkové kovové a iné</t>
  </si>
  <si>
    <t>M - Práce a dodávky M</t>
  </si>
  <si>
    <t xml:space="preserve">    21-M - Elektromontáže</t>
  </si>
  <si>
    <t>VRN - Vedľajšie rozpočtové náklady</t>
  </si>
  <si>
    <t xml:space="preserve">    VRN03 - Geodetické práce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</si>
  <si>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</si>
  <si>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</si>
  <si>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</si>
  <si>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</si>
  <si>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</si>
  <si>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</si>
  <si>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</si>
  <si>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</si>
  <si>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</si>
  <si>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</si>
  <si>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</si>
  <si>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</si>
  <si>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</si>
  <si>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</si>
  <si>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</si>
  <si>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</si>
  <si>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</si>
  <si>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</si>
  <si>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111101102</t>
  </si>
  <si>
    <t>Odstránenie travín a tŕstia s príp. nutným premiestnením a s uložením na hromady do 50 m, pri celk. ploche nad 1000 do 10000m2</t>
  </si>
  <si>
    <t>m2</t>
  </si>
  <si>
    <t>4</t>
  </si>
  <si>
    <t>2</t>
  </si>
  <si>
    <t>-58140915</t>
  </si>
  <si>
    <t>VV</t>
  </si>
  <si>
    <t>(18,1+2*2)*(33,1+2*2)</t>
  </si>
  <si>
    <t>121101001</t>
  </si>
  <si>
    <t>Odstránenie ornice ručne s vodorov. premiest., na hromady do 50 m hr. do 150 mm</t>
  </si>
  <si>
    <t>m3</t>
  </si>
  <si>
    <t>968228397</t>
  </si>
  <si>
    <t>0,15*(18,1+4)*(33,1+4)</t>
  </si>
  <si>
    <t>3</t>
  </si>
  <si>
    <t>131101102</t>
  </si>
  <si>
    <t>Výkop nezapaženej jamy v hornine 1-2, nad 100 do 1000 m3</t>
  </si>
  <si>
    <t>1871855094</t>
  </si>
  <si>
    <t>0,1*33,1*18,1</t>
  </si>
  <si>
    <t>0,1*1*4,26*2</t>
  </si>
  <si>
    <t>132101102</t>
  </si>
  <si>
    <t>Výkop ryhy do šírky 600 mm v horn.1a2 nad 100 m3</t>
  </si>
  <si>
    <t>1858043001</t>
  </si>
  <si>
    <t>"patky zakladove Z1" 0,4*0,4*0,56*38</t>
  </si>
  <si>
    <t>"patky Z4" 0,75*0,75*0,56*4</t>
  </si>
  <si>
    <t>"drenaze" 0,71*0,4*(4,7*2+12,3*2+15,9*2+22,1*2+3,6+3,8+26,1)</t>
  </si>
  <si>
    <t>5</t>
  </si>
  <si>
    <t>132101201</t>
  </si>
  <si>
    <t>Výkop ryhy šírky 600-2000mm hor 1-2 do 100 m3</t>
  </si>
  <si>
    <t>-132640207</t>
  </si>
  <si>
    <t>"patky Z2" 0,8*0,8*0,56*2</t>
  </si>
  <si>
    <t>"patky Z3" 0,8*0,8*0,56*2</t>
  </si>
  <si>
    <t>6</t>
  </si>
  <si>
    <t>133201101</t>
  </si>
  <si>
    <t>Výkop šachty zapaženej, hornina 3 do 100 m3</t>
  </si>
  <si>
    <t>-1507052804</t>
  </si>
  <si>
    <t>"sachta a okolie sachty" 4,8*4,8*2,36-1*2,01/2*4,8*2-1*2,01*2,03/2*2</t>
  </si>
  <si>
    <t>7</t>
  </si>
  <si>
    <t>162201102</t>
  </si>
  <si>
    <t>Vodorovné premiestnenie výkopku z horniny 1-4 nad 20-50m</t>
  </si>
  <si>
    <t>613558698</t>
  </si>
  <si>
    <t>60,763+45,419+1,434+40,646</t>
  </si>
  <si>
    <t>8</t>
  </si>
  <si>
    <t>167101102</t>
  </si>
  <si>
    <t>Nakladanie neuľahnutého výkopku z hornín tr.1-4 nad 100 do 1000 m3</t>
  </si>
  <si>
    <t>-608403468</t>
  </si>
  <si>
    <t>9</t>
  </si>
  <si>
    <t>171201202</t>
  </si>
  <si>
    <t>Uloženie sypaniny na skládky nad 100 do 1000 m3</t>
  </si>
  <si>
    <t>1902433330</t>
  </si>
  <si>
    <t>10</t>
  </si>
  <si>
    <t>174101001</t>
  </si>
  <si>
    <t>Zásyp sypaninou so zhutnením jám, šachiet, rýh, zárezov alebo okolo objektov do 100 m3</t>
  </si>
  <si>
    <t>332120401</t>
  </si>
  <si>
    <t>"okolie sachty" 4,8*4,8*2,36-1*2,01/2*4,8*2-1*2,01*2,03/2*2-3,14*0,5*0,5*1,72</t>
  </si>
  <si>
    <t>11</t>
  </si>
  <si>
    <t>174101002</t>
  </si>
  <si>
    <t>Zásyp sypaninou so zhutnením jám, šachiet, rýh, zárezov alebo okolo objektov nad 100 do 1000 m3</t>
  </si>
  <si>
    <t>-1337400463</t>
  </si>
  <si>
    <t>12</t>
  </si>
  <si>
    <t>181301112</t>
  </si>
  <si>
    <t>Rozprestretie ornice v rovine, plocha nad 500 m2,hr.do 150 mm</t>
  </si>
  <si>
    <t>-1541620617</t>
  </si>
  <si>
    <t>(18,1+4)*(33,1+4)</t>
  </si>
  <si>
    <t>Zakladanie</t>
  </si>
  <si>
    <t>13</t>
  </si>
  <si>
    <t>211511111</t>
  </si>
  <si>
    <t>Výplň odvodňovacieho rebra alebo trativodu do rýh lomovým kameňom netriedeným</t>
  </si>
  <si>
    <t>-1252370721</t>
  </si>
  <si>
    <t>0,4*0,46*(4,7*2+15,9*2+22,1*2+3,6+12,3*2+3,8+26,1)</t>
  </si>
  <si>
    <t>14</t>
  </si>
  <si>
    <t>211971121</t>
  </si>
  <si>
    <t>Zhotov. oplášt. výplne z geotext. v ryhe alebo v záreze pri rozvinutej šírke oplášt. od 0 do 2, 5 m</t>
  </si>
  <si>
    <t>1965922832</t>
  </si>
  <si>
    <t>(0,4*2+0,3*2)*(4,7*2+15,9*2+22,1*2+3,6+12,3*2+3,8+26,1)</t>
  </si>
  <si>
    <t>15</t>
  </si>
  <si>
    <t>M</t>
  </si>
  <si>
    <t>693110002000.S</t>
  </si>
  <si>
    <t>Geotextília polypropylénová netkaná 200 g/m2</t>
  </si>
  <si>
    <t>-1030611531</t>
  </si>
  <si>
    <t>16</t>
  </si>
  <si>
    <t>212532111</t>
  </si>
  <si>
    <t>Lôžko pre trativod z kameniva hrubého drveného frakcie 16-32 mm</t>
  </si>
  <si>
    <t>-168049070</t>
  </si>
  <si>
    <t>0,4*0,3*(4,7*2+15,9*2+22,1*2+12,3*2+3,6+3,8+26,1)</t>
  </si>
  <si>
    <t>17</t>
  </si>
  <si>
    <t>212752251</t>
  </si>
  <si>
    <t>Montáž tvaroviek PVC na potrubie z drenážných rúr DN 100 mm</t>
  </si>
  <si>
    <t>ks</t>
  </si>
  <si>
    <t>-428660374</t>
  </si>
  <si>
    <t>18</t>
  </si>
  <si>
    <t>2861550460</t>
  </si>
  <si>
    <t>Koleno na oboch stranách s hrdlom DN100 45°</t>
  </si>
  <si>
    <t>1507087658</t>
  </si>
  <si>
    <t>19</t>
  </si>
  <si>
    <t>21275225x</t>
  </si>
  <si>
    <t>Montáž tvaroviek PVC na potrubie z drenážných rúr</t>
  </si>
  <si>
    <t>1893081872</t>
  </si>
  <si>
    <t>286155066x</t>
  </si>
  <si>
    <t>jednoduchá odbočka 45°, redukčná spojka</t>
  </si>
  <si>
    <t>1370906127</t>
  </si>
  <si>
    <t>21</t>
  </si>
  <si>
    <t>212755112</t>
  </si>
  <si>
    <t>Trativod z drenážnych rúrok bez lôžka, vnútorného priem. rúrok 65 mm</t>
  </si>
  <si>
    <t>m</t>
  </si>
  <si>
    <t>2084220011</t>
  </si>
  <si>
    <t>4,7*2+15,9*2+22,1*2+3,6+3,8+12,3*2</t>
  </si>
  <si>
    <t>22</t>
  </si>
  <si>
    <t>212755113</t>
  </si>
  <si>
    <t>Trativod z drenážnych rúrok bez lôžka, vnútorného priem. rúrok 80 mm</t>
  </si>
  <si>
    <t>390069917</t>
  </si>
  <si>
    <t>26,1</t>
  </si>
  <si>
    <t>23</t>
  </si>
  <si>
    <t>215901101</t>
  </si>
  <si>
    <t>Zhutnenie podložia z rastlej horniny 1 až 4 pod násypy, z hornina súdržných do 92 % PS a nesúdržných</t>
  </si>
  <si>
    <t>29521278</t>
  </si>
  <si>
    <t>18*33+8,32</t>
  </si>
  <si>
    <t>24</t>
  </si>
  <si>
    <t>271571111</t>
  </si>
  <si>
    <t>Vankúše zhutnené pod základy zo štrkopiesku</t>
  </si>
  <si>
    <t>1334757576</t>
  </si>
  <si>
    <t>"patky Z2" 0,8*0,8*0,1*2</t>
  </si>
  <si>
    <t>"patky Z3" 0,8*0,8*0,1*2</t>
  </si>
  <si>
    <t>"patky zakladove Z1" 0,4*0,4*0,1*38</t>
  </si>
  <si>
    <t>"patky Z4" 0,75*0,75*0,1*4</t>
  </si>
  <si>
    <t>25</t>
  </si>
  <si>
    <t>274313521</t>
  </si>
  <si>
    <t>Betón základových pásov, prostý tr.C 12/15</t>
  </si>
  <si>
    <t>-788326954</t>
  </si>
  <si>
    <t>"sachta" 0,3*0,3*(2*3,14*0,5)</t>
  </si>
  <si>
    <t>26</t>
  </si>
  <si>
    <t>275313521</t>
  </si>
  <si>
    <t>Betón základových pätiek, prostý tr.C 12/15</t>
  </si>
  <si>
    <t>-957426192</t>
  </si>
  <si>
    <t>"patky Z2" 0,8*0,8*0,8*2</t>
  </si>
  <si>
    <t>"patky Z3" 0,8*0,8*0,8*2</t>
  </si>
  <si>
    <t>"patky zakladove Z1" 0,4*0,4*0,8*38</t>
  </si>
  <si>
    <t>"patky Z4" 0,75*0,75*0,8*4</t>
  </si>
  <si>
    <t>27</t>
  </si>
  <si>
    <t>275351217</t>
  </si>
  <si>
    <t>Debnenie stien základových pätiek, zhotovenie-tradičné</t>
  </si>
  <si>
    <t>1500856294</t>
  </si>
  <si>
    <t>"patky Z2" 4*0,8*0,8*2</t>
  </si>
  <si>
    <t>"patky Z3" 4*0,8*0,8*2</t>
  </si>
  <si>
    <t>"patky zakladove Z1" 4*0,4*0,8*38</t>
  </si>
  <si>
    <t>"patky Z4" 4*0,75*0,8*4</t>
  </si>
  <si>
    <t>28</t>
  </si>
  <si>
    <t>275351218</t>
  </si>
  <si>
    <t>Debnenie stien základových pätiek, odstránenie-tradičné</t>
  </si>
  <si>
    <t>-1531792512</t>
  </si>
  <si>
    <t>Komunikácie</t>
  </si>
  <si>
    <t>29</t>
  </si>
  <si>
    <t>564791111</t>
  </si>
  <si>
    <t>Podklad spevnenej plochy z kameniva drveného so zhutnením frakcie 0-63 mm</t>
  </si>
  <si>
    <t>1682168822</t>
  </si>
  <si>
    <t>602,32*(0,02+0,04+0,06+0,08+0,12)</t>
  </si>
  <si>
    <t>30</t>
  </si>
  <si>
    <t>58910000x</t>
  </si>
  <si>
    <t>Položenie umelej trávy na viacúčelové povrchy, osadenie čiar, vsyp do umelého trávnika, zapieskovanie</t>
  </si>
  <si>
    <t>-287003168</t>
  </si>
  <si>
    <t>33*18+1*4,16*2</t>
  </si>
  <si>
    <t>31</t>
  </si>
  <si>
    <t>284128830x</t>
  </si>
  <si>
    <t>Umelá tráva viacúčelová  kombinácia monofil + curly,výška vlasu: 20 mm ± 2mm, lepidlo, páska, čiary, vsyp do umelého trávnika</t>
  </si>
  <si>
    <t>917584204</t>
  </si>
  <si>
    <t>602,32*1,02 'Prepočítané koeficientom množstva</t>
  </si>
  <si>
    <t>Rúrové vedenie</t>
  </si>
  <si>
    <t>32</t>
  </si>
  <si>
    <t>895211141</t>
  </si>
  <si>
    <t>Drenážna šachta typová kontrolná z betónových dielcov Šk-100/4 hĺbky do 2 m</t>
  </si>
  <si>
    <t>-1585153061</t>
  </si>
  <si>
    <t>33</t>
  </si>
  <si>
    <t>899912102</t>
  </si>
  <si>
    <t>Montáž oceľových chráničiek D 219x10</t>
  </si>
  <si>
    <t>-1218550063</t>
  </si>
  <si>
    <t>"patka Z2" 0,8*2</t>
  </si>
  <si>
    <t>34</t>
  </si>
  <si>
    <t>1422129100</t>
  </si>
  <si>
    <t>Rúrka hladká kruhová D 219 mm hrúbka 6,3 mm ozn.11 353.0</t>
  </si>
  <si>
    <t>2016645011</t>
  </si>
  <si>
    <t>35</t>
  </si>
  <si>
    <t>89991210x</t>
  </si>
  <si>
    <t>Montáž pozink púzdra 89 mm</t>
  </si>
  <si>
    <t>411854660</t>
  </si>
  <si>
    <t>"patka Z3" 0,4*2</t>
  </si>
  <si>
    <t>36</t>
  </si>
  <si>
    <t>14211082x</t>
  </si>
  <si>
    <t>Pozink puzdro 89 mm</t>
  </si>
  <si>
    <t>116995539</t>
  </si>
  <si>
    <t>0,4*2</t>
  </si>
  <si>
    <t>Ostatné konštrukcie a práce-búranie</t>
  </si>
  <si>
    <t>37</t>
  </si>
  <si>
    <t>917862111</t>
  </si>
  <si>
    <t>Osadenie chodník. obrub. betón. stojatého s bočnou oporou z betónu prostého tr. C 10/12,5 do lôžka</t>
  </si>
  <si>
    <t>2114527168</t>
  </si>
  <si>
    <t>33,1*2+18*2+1*4</t>
  </si>
  <si>
    <t>38</t>
  </si>
  <si>
    <t>5922902950</t>
  </si>
  <si>
    <t>Obrubník parkový 100/20/5 cm, červená</t>
  </si>
  <si>
    <t>1327077579</t>
  </si>
  <si>
    <t>106,2*1,01 'Prepočítané koeficientom množstva</t>
  </si>
  <si>
    <t>39</t>
  </si>
  <si>
    <t>959947111</t>
  </si>
  <si>
    <t>Osadenie oceľ. kotevných a montážnych prvkov do 20 kg</t>
  </si>
  <si>
    <t>kg</t>
  </si>
  <si>
    <t>1980341168</t>
  </si>
  <si>
    <t>"ocel roznasacia platna 250/250 s kotvenim na rurach" (1,472+5,417)*(38+2+2+4)</t>
  </si>
  <si>
    <t>40</t>
  </si>
  <si>
    <t>1361042000</t>
  </si>
  <si>
    <t>Plech oceľový hrubý 6x1000x2000 mm, ozn. 10 004.0, podľa  EN S185</t>
  </si>
  <si>
    <t>t</t>
  </si>
  <si>
    <t>1722618310</t>
  </si>
  <si>
    <t>1,472/1000*(38+2+2+4)</t>
  </si>
  <si>
    <t>41</t>
  </si>
  <si>
    <t>141215010xxx</t>
  </si>
  <si>
    <t>Rúrka hladká kruhová oceľ.bežná bezošvá hrúbka steny 3,2 mm</t>
  </si>
  <si>
    <t>-2125620984</t>
  </si>
  <si>
    <t>0,75*2*(38+2+2+4)</t>
  </si>
  <si>
    <t>99</t>
  </si>
  <si>
    <t>Presun hmôt HSV</t>
  </si>
  <si>
    <t>42</t>
  </si>
  <si>
    <t>998011001</t>
  </si>
  <si>
    <t>Presun hmôt pre budovy JKSO 801, 803, 812, zvislá konštr. z tehál, tvárnic, z kovu výšky do 6 m</t>
  </si>
  <si>
    <t>-1522234683</t>
  </si>
  <si>
    <t>PSV</t>
  </si>
  <si>
    <t>Práce a dodávky PSV</t>
  </si>
  <si>
    <t>715</t>
  </si>
  <si>
    <t>Izolácie proti chemickým vplyvom</t>
  </si>
  <si>
    <t>43</t>
  </si>
  <si>
    <t>715191009</t>
  </si>
  <si>
    <t>Zhotovenie izolácie - položenie ochrannej textílie v jednej vrstve na ploche vodorovnej kanálov a šácht</t>
  </si>
  <si>
    <t>31999062</t>
  </si>
  <si>
    <t>44</t>
  </si>
  <si>
    <t>693665130x</t>
  </si>
  <si>
    <t>Geotextília</t>
  </si>
  <si>
    <t>-561116679</t>
  </si>
  <si>
    <t>1,57*1,1 'Prepočítané koeficientom množstva</t>
  </si>
  <si>
    <t>45</t>
  </si>
  <si>
    <t>715191010</t>
  </si>
  <si>
    <t>Zhotovenie izolácie - položenie ochrannej textílie v jednej vrstve na ploche zvislej kanálov a šácht</t>
  </si>
  <si>
    <t>-1365873035</t>
  </si>
  <si>
    <t>2*3,14*0,5*2</t>
  </si>
  <si>
    <t>46</t>
  </si>
  <si>
    <t>-1059590721</t>
  </si>
  <si>
    <t>6,28*1,1 'Prepočítané koeficientom množstva</t>
  </si>
  <si>
    <t>47</t>
  </si>
  <si>
    <t>715289911</t>
  </si>
  <si>
    <t>Údržba ostatná. Príplatok za kus pri vykonávaní izolácie kanálov a šácht za sťaženú montáž v obmedzenom priestore</t>
  </si>
  <si>
    <t>-1140502548</t>
  </si>
  <si>
    <t>48</t>
  </si>
  <si>
    <t>998715101</t>
  </si>
  <si>
    <t>Presun hmôt pre izolácie proti chemickým vplyvom v objektoch výšky do 6 m</t>
  </si>
  <si>
    <t>-1389920244</t>
  </si>
  <si>
    <t>722</t>
  </si>
  <si>
    <t>Zdravotechnika - vnútorný vodovod</t>
  </si>
  <si>
    <t>49</t>
  </si>
  <si>
    <t>7221721x</t>
  </si>
  <si>
    <t>Potrubie z plastických rúr PP D110/10.0 - PN10 vložené do pätky Z4</t>
  </si>
  <si>
    <t>651568301</t>
  </si>
  <si>
    <t>0,8*4</t>
  </si>
  <si>
    <t>767</t>
  </si>
  <si>
    <t>Konštrukcie doplnkové kovové a iné</t>
  </si>
  <si>
    <t>50</t>
  </si>
  <si>
    <t>767x01</t>
  </si>
  <si>
    <t>Rám modulu 2500 mm</t>
  </si>
  <si>
    <t>576890316</t>
  </si>
  <si>
    <t>51</t>
  </si>
  <si>
    <t>767x02</t>
  </si>
  <si>
    <t>Konzola</t>
  </si>
  <si>
    <t>-343195455</t>
  </si>
  <si>
    <t>52</t>
  </si>
  <si>
    <t>767x03</t>
  </si>
  <si>
    <t>Dverový vstup</t>
  </si>
  <si>
    <t>-1044016925</t>
  </si>
  <si>
    <t>53</t>
  </si>
  <si>
    <t>767x04</t>
  </si>
  <si>
    <t>Skrátený rám modulu</t>
  </si>
  <si>
    <t>-1771410688</t>
  </si>
  <si>
    <t>54</t>
  </si>
  <si>
    <t>767x05</t>
  </si>
  <si>
    <t>Rohový stĺp</t>
  </si>
  <si>
    <t>1408429380</t>
  </si>
  <si>
    <t>55</t>
  </si>
  <si>
    <t>767x06</t>
  </si>
  <si>
    <t>Stĺp na sieť</t>
  </si>
  <si>
    <t>696739241</t>
  </si>
  <si>
    <t>56</t>
  </si>
  <si>
    <t>767x07</t>
  </si>
  <si>
    <t>Ochranné siete</t>
  </si>
  <si>
    <t>-1443130820</t>
  </si>
  <si>
    <t>57</t>
  </si>
  <si>
    <t>767x08</t>
  </si>
  <si>
    <t>Minifutbalová bránka</t>
  </si>
  <si>
    <t>1240275402</t>
  </si>
  <si>
    <t>58</t>
  </si>
  <si>
    <t>767x09</t>
  </si>
  <si>
    <t>Basketbalový kôš</t>
  </si>
  <si>
    <t>1304951921</t>
  </si>
  <si>
    <t>59</t>
  </si>
  <si>
    <t>767x10</t>
  </si>
  <si>
    <t>Uni stĺpiky, sada volejbal - tenis</t>
  </si>
  <si>
    <t>930185176</t>
  </si>
  <si>
    <t>60</t>
  </si>
  <si>
    <t>767x11</t>
  </si>
  <si>
    <t>Madlá rovné</t>
  </si>
  <si>
    <t>981928111</t>
  </si>
  <si>
    <t>61</t>
  </si>
  <si>
    <t>767x12</t>
  </si>
  <si>
    <t>Výplň modulu farebná</t>
  </si>
  <si>
    <t>1200319624</t>
  </si>
  <si>
    <t>62</t>
  </si>
  <si>
    <t>767x13</t>
  </si>
  <si>
    <t>Montáž oplotenia a náradie</t>
  </si>
  <si>
    <t>súb.</t>
  </si>
  <si>
    <t>236334040</t>
  </si>
  <si>
    <t>63</t>
  </si>
  <si>
    <t>767x14</t>
  </si>
  <si>
    <t>PVC krytka</t>
  </si>
  <si>
    <t>sada</t>
  </si>
  <si>
    <t>-2005607397</t>
  </si>
  <si>
    <t>64</t>
  </si>
  <si>
    <t>767x15</t>
  </si>
  <si>
    <t>Spojovací materiál</t>
  </si>
  <si>
    <t>-856364425</t>
  </si>
  <si>
    <t>Práce a dodávky M</t>
  </si>
  <si>
    <t>21-M</t>
  </si>
  <si>
    <t>Elektromontáže</t>
  </si>
  <si>
    <t>65</t>
  </si>
  <si>
    <t>210x01</t>
  </si>
  <si>
    <t>Vytýčenie a výkop ryhy pre položenie kábla NN osvetlenia do zhutneného podložia</t>
  </si>
  <si>
    <t>70647403</t>
  </si>
  <si>
    <t>66</t>
  </si>
  <si>
    <t>210x02</t>
  </si>
  <si>
    <t>Uloženie a zosvorkovanie zemniaceho vodiča priemeru 10 mm</t>
  </si>
  <si>
    <t>-1640472453</t>
  </si>
  <si>
    <t>67</t>
  </si>
  <si>
    <t>210x03</t>
  </si>
  <si>
    <t>Uloženie a zasypanie kábla NN</t>
  </si>
  <si>
    <t>-334826394</t>
  </si>
  <si>
    <t>68</t>
  </si>
  <si>
    <t>210x04</t>
  </si>
  <si>
    <t>Položenie výstražnej fólie na vedenie NN a zasypanie</t>
  </si>
  <si>
    <t>-665153011</t>
  </si>
  <si>
    <t>69</t>
  </si>
  <si>
    <t>210x05</t>
  </si>
  <si>
    <t>Osadenie pätiek stožiarov osvetlenia (vyvedenie chráničky a zemnenia)</t>
  </si>
  <si>
    <t>837527857</t>
  </si>
  <si>
    <t>70</t>
  </si>
  <si>
    <t>210x06</t>
  </si>
  <si>
    <t>Rozvodnica na omietku, oceľoplechová, krytie min. IP 44</t>
  </si>
  <si>
    <t>-614600594</t>
  </si>
  <si>
    <t>71</t>
  </si>
  <si>
    <t>210x07</t>
  </si>
  <si>
    <t>Hlavný vypínač, 3-pól, min. 32A</t>
  </si>
  <si>
    <t>975817769</t>
  </si>
  <si>
    <t>72</t>
  </si>
  <si>
    <t>210x08</t>
  </si>
  <si>
    <t>Hlavný vypínač, 3-pól, min. 20A</t>
  </si>
  <si>
    <t>-1437682966</t>
  </si>
  <si>
    <t>73</t>
  </si>
  <si>
    <t>210x09</t>
  </si>
  <si>
    <t>Istič 16A, charakteristika C, 3-pólový</t>
  </si>
  <si>
    <t>-1067073341</t>
  </si>
  <si>
    <t>74</t>
  </si>
  <si>
    <t>210x10</t>
  </si>
  <si>
    <t>Vývodka P 21</t>
  </si>
  <si>
    <t>750563143</t>
  </si>
  <si>
    <t>75</t>
  </si>
  <si>
    <t>210x11</t>
  </si>
  <si>
    <t>Vývodka P 16</t>
  </si>
  <si>
    <t>839212897</t>
  </si>
  <si>
    <t>76</t>
  </si>
  <si>
    <t>210x12</t>
  </si>
  <si>
    <t>Prepoj. mostík N7 (ak nie je súčasťou skrinky)</t>
  </si>
  <si>
    <t>1319365006</t>
  </si>
  <si>
    <t>77</t>
  </si>
  <si>
    <t>210x13</t>
  </si>
  <si>
    <t>Prepoj. mostík PE7 (ak nie je súčasťou skrinky)</t>
  </si>
  <si>
    <t>1306853372</t>
  </si>
  <si>
    <t>78</t>
  </si>
  <si>
    <t>210x14</t>
  </si>
  <si>
    <t>Pomocný materiál rozvádzača</t>
  </si>
  <si>
    <t>265537586</t>
  </si>
  <si>
    <t>79</t>
  </si>
  <si>
    <t>210x15</t>
  </si>
  <si>
    <t>Výbojkové svietidlo 1x400W, HS, IP 65</t>
  </si>
  <si>
    <t>59726257</t>
  </si>
  <si>
    <t>80</t>
  </si>
  <si>
    <t>210x16</t>
  </si>
  <si>
    <t>Sodíková vysokotlaková výbojka 400W</t>
  </si>
  <si>
    <t>1715661874</t>
  </si>
  <si>
    <t>81</t>
  </si>
  <si>
    <t>210x17</t>
  </si>
  <si>
    <t>Stožiarová svorkovnica pre min. 3 káble 5x6, 2-obvodová (do dvierok 350x110)</t>
  </si>
  <si>
    <t>-554449297</t>
  </si>
  <si>
    <t>82</t>
  </si>
  <si>
    <t>210x18</t>
  </si>
  <si>
    <t>Pripojovacia svorka SP1</t>
  </si>
  <si>
    <t>1507289181</t>
  </si>
  <si>
    <t>83</t>
  </si>
  <si>
    <t>210x19</t>
  </si>
  <si>
    <t>Pripojovacia svorka SS</t>
  </si>
  <si>
    <t>2131592640</t>
  </si>
  <si>
    <t>84</t>
  </si>
  <si>
    <t>210x20</t>
  </si>
  <si>
    <t>Kábel CYKY-J 3x1,5</t>
  </si>
  <si>
    <t>-2075415932</t>
  </si>
  <si>
    <t>85</t>
  </si>
  <si>
    <t>210x21</t>
  </si>
  <si>
    <t>Kábel CYKY-J 5x2,5</t>
  </si>
  <si>
    <t>1382044458</t>
  </si>
  <si>
    <t>86</t>
  </si>
  <si>
    <t>210x22</t>
  </si>
  <si>
    <t>Pozinkovaný vodič FeZn 10 mm</t>
  </si>
  <si>
    <t>-798320178</t>
  </si>
  <si>
    <t>87</t>
  </si>
  <si>
    <t>210x23</t>
  </si>
  <si>
    <t>Výstražná fólia PVC, červená, šírka 22 cm</t>
  </si>
  <si>
    <t>19821243</t>
  </si>
  <si>
    <t>88</t>
  </si>
  <si>
    <t>210x24</t>
  </si>
  <si>
    <t>Rúrka FXP 40</t>
  </si>
  <si>
    <t>-33017828</t>
  </si>
  <si>
    <t>89</t>
  </si>
  <si>
    <t>210x25</t>
  </si>
  <si>
    <t>Oceľový stožiar galvanizovaný v. 6 m, hr. steny 3,5 mm, pätkový</t>
  </si>
  <si>
    <t>9661857</t>
  </si>
  <si>
    <t>90</t>
  </si>
  <si>
    <t>210x26</t>
  </si>
  <si>
    <t>Montáž stožiarov osvetlenia</t>
  </si>
  <si>
    <t>-1547327080</t>
  </si>
  <si>
    <t>91</t>
  </si>
  <si>
    <t>210x27</t>
  </si>
  <si>
    <t>Poistková vložka D01 (E14), 10A gG</t>
  </si>
  <si>
    <t>-892189441</t>
  </si>
  <si>
    <t>92</t>
  </si>
  <si>
    <t>210x28</t>
  </si>
  <si>
    <t>Konzola na stožiar pre 3 svietidlá</t>
  </si>
  <si>
    <t>1823569373</t>
  </si>
  <si>
    <t>93</t>
  </si>
  <si>
    <t>210x29</t>
  </si>
  <si>
    <t>Pomocný materiál elektroinštalácia</t>
  </si>
  <si>
    <t>-731330817</t>
  </si>
  <si>
    <t>94</t>
  </si>
  <si>
    <t>210x30</t>
  </si>
  <si>
    <t>Piesok pre káblové lôžko</t>
  </si>
  <si>
    <t>T</t>
  </si>
  <si>
    <t>770822602</t>
  </si>
  <si>
    <t>95</t>
  </si>
  <si>
    <t>210x31</t>
  </si>
  <si>
    <t>Revízna správa</t>
  </si>
  <si>
    <t>1538580552</t>
  </si>
  <si>
    <t>96</t>
  </si>
  <si>
    <t>210x32</t>
  </si>
  <si>
    <t>montáž elektroinštalácie</t>
  </si>
  <si>
    <t>429464676</t>
  </si>
  <si>
    <t>97</t>
  </si>
  <si>
    <t>210x33</t>
  </si>
  <si>
    <t>Montáž osvetlenia - doprava materiálu a strojov</t>
  </si>
  <si>
    <t>-551634146</t>
  </si>
  <si>
    <t>VRN</t>
  </si>
  <si>
    <t>Vedľajšie rozpočtové náklady</t>
  </si>
  <si>
    <t>VRN03</t>
  </si>
  <si>
    <t>Geodetické práce</t>
  </si>
  <si>
    <t>98</t>
  </si>
  <si>
    <t>000300016</t>
  </si>
  <si>
    <t>Geodetické práce - vykonávané pred výstavbou určenie vytyčovacej siete, vytýčenie staveniska, staveb. objektu</t>
  </si>
  <si>
    <t>eur</t>
  </si>
  <si>
    <t>1024</t>
  </si>
  <si>
    <t>1066496929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</si>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</sst>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7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>
      <c r="AR2" s="190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pans="1:74" s="1" customFormat="1" ht="12" customHeight="1">
      <c r="B5" s="18"/>
      <c r="D5" s="22" t="s">
        <v>11</v>
      </c>
      <c r="K5" s="221" t="s">
        <v>12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8"/>
      <c r="BE5" s="218" t="s">
        <v>13</v>
      </c>
      <c r="BS5" s="15" t="s">
        <v>6</v>
      </c>
    </row>
    <row r="6" spans="1:74" s="1" customFormat="1" ht="36.950000000000003" customHeight="1">
      <c r="B6" s="18"/>
      <c r="D6" s="24" t="s">
        <v>14</v>
      </c>
      <c r="K6" s="222" t="s">
        <v>15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8"/>
      <c r="BE6" s="219"/>
      <c r="BS6" s="15" t="s">
        <v>6</v>
      </c>
    </row>
    <row r="7" spans="1:74" s="1" customFormat="1" ht="12" customHeight="1">
      <c r="B7" s="18"/>
      <c r="D7" s="25" t="s">
        <v>16</v>
      </c>
      <c r="K7" s="23" t="s">
        <v>1</v>
      </c>
      <c r="AK7" s="25" t="s">
        <v>17</v>
      </c>
      <c r="AN7" s="23" t="s">
        <v>1</v>
      </c>
      <c r="AR7" s="18"/>
      <c r="BE7" s="219"/>
      <c r="BS7" s="15" t="s">
        <v>6</v>
      </c>
    </row>
    <row r="8" spans="1:74" s="1" customFormat="1" ht="12" customHeight="1">
      <c r="B8" s="18"/>
      <c r="D8" s="25" t="s">
        <v>18</v>
      </c>
      <c r="K8" s="23" t="s">
        <v>19</v>
      </c>
      <c r="AK8" s="25" t="s">
        <v>20</v>
      </c>
      <c r="AN8" s="26" t="s">
        <v>21</v>
      </c>
      <c r="AR8" s="18"/>
      <c r="BE8" s="219"/>
      <c r="BS8" s="15" t="s">
        <v>6</v>
      </c>
    </row>
    <row r="9" spans="1:74" s="1" customFormat="1" ht="14.45" customHeight="1">
      <c r="B9" s="18"/>
      <c r="AR9" s="18"/>
      <c r="BE9" s="219"/>
      <c r="BS9" s="15" t="s">
        <v>6</v>
      </c>
    </row>
    <row r="10" spans="1:74" s="1" customFormat="1" ht="12" customHeight="1">
      <c r="B10" s="18"/>
      <c r="D10" s="25" t="s">
        <v>22</v>
      </c>
      <c r="AK10" s="25" t="s">
        <v>23</v>
      </c>
      <c r="AN10" s="23" t="s">
        <v>1</v>
      </c>
      <c r="AR10" s="18"/>
      <c r="BE10" s="219"/>
      <c r="BS10" s="15" t="s">
        <v>6</v>
      </c>
    </row>
    <row r="11" spans="1:74" s="1" customFormat="1" ht="18.399999999999999" customHeight="1">
      <c r="B11" s="18"/>
      <c r="E11" s="23" t="s">
        <v>24</v>
      </c>
      <c r="AK11" s="25" t="s">
        <v>25</v>
      </c>
      <c r="AN11" s="23" t="s">
        <v>1</v>
      </c>
      <c r="AR11" s="18"/>
      <c r="BE11" s="219"/>
      <c r="BS11" s="15" t="s">
        <v>6</v>
      </c>
    </row>
    <row r="12" spans="1:74" s="1" customFormat="1" ht="6.95" customHeight="1">
      <c r="B12" s="18"/>
      <c r="AR12" s="18"/>
      <c r="BE12" s="219"/>
      <c r="BS12" s="15" t="s">
        <v>6</v>
      </c>
    </row>
    <row r="13" spans="1:74" s="1" customFormat="1" ht="12" customHeight="1">
      <c r="B13" s="18"/>
      <c r="D13" s="25" t="s">
        <v>26</v>
      </c>
      <c r="AK13" s="25" t="s">
        <v>23</v>
      </c>
      <c r="AN13" s="27" t="s">
        <v>27</v>
      </c>
      <c r="AR13" s="18"/>
      <c r="BE13" s="219"/>
      <c r="BS13" s="15" t="s">
        <v>6</v>
      </c>
    </row>
    <row r="14" spans="1:74" ht="12.75">
      <c r="B14" s="18"/>
      <c r="E14" s="223" t="s">
        <v>27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5" t="s">
        <v>25</v>
      </c>
      <c r="AN14" s="27" t="s">
        <v>27</v>
      </c>
      <c r="AR14" s="18"/>
      <c r="BE14" s="219"/>
      <c r="BS14" s="15" t="s">
        <v>6</v>
      </c>
    </row>
    <row r="15" spans="1:74" s="1" customFormat="1" ht="6.95" customHeight="1">
      <c r="B15" s="18"/>
      <c r="AR15" s="18"/>
      <c r="BE15" s="219"/>
      <c r="BS15" s="15" t="s">
        <v>3</v>
      </c>
    </row>
    <row r="16" spans="1:74" s="1" customFormat="1" ht="12" customHeight="1">
      <c r="B16" s="18"/>
      <c r="D16" s="25" t="s">
        <v>28</v>
      </c>
      <c r="AK16" s="25" t="s">
        <v>23</v>
      </c>
      <c r="AN16" s="23" t="s">
        <v>1</v>
      </c>
      <c r="AR16" s="18"/>
      <c r="BE16" s="219"/>
      <c r="BS16" s="15" t="s">
        <v>3</v>
      </c>
    </row>
    <row r="17" spans="1:71" s="1" customFormat="1" ht="18.399999999999999" customHeight="1">
      <c r="B17" s="18"/>
      <c r="E17" s="23" t="s">
        <v>29</v>
      </c>
      <c r="AK17" s="25" t="s">
        <v>25</v>
      </c>
      <c r="AN17" s="23" t="s">
        <v>1</v>
      </c>
      <c r="AR17" s="18"/>
      <c r="BE17" s="219"/>
      <c r="BS17" s="15" t="s">
        <v>30</v>
      </c>
    </row>
    <row r="18" spans="1:71" s="1" customFormat="1" ht="6.95" customHeight="1">
      <c r="B18" s="18"/>
      <c r="AR18" s="18"/>
      <c r="BE18" s="219"/>
      <c r="BS18" s="15" t="s">
        <v>31</v>
      </c>
    </row>
    <row r="19" spans="1:71" s="1" customFormat="1" ht="12" customHeight="1">
      <c r="B19" s="18"/>
      <c r="D19" s="25" t="s">
        <v>32</v>
      </c>
      <c r="AK19" s="25" t="s">
        <v>23</v>
      </c>
      <c r="AN19" s="23" t="s">
        <v>1</v>
      </c>
      <c r="AR19" s="18"/>
      <c r="BE19" s="219"/>
      <c r="BS19" s="15" t="s">
        <v>31</v>
      </c>
    </row>
    <row r="20" spans="1:71" s="1" customFormat="1" ht="18.399999999999999" customHeight="1">
      <c r="B20" s="18"/>
      <c r="E20" s="23" t="s">
        <v>33</v>
      </c>
      <c r="AK20" s="25" t="s">
        <v>25</v>
      </c>
      <c r="AN20" s="23" t="s">
        <v>1</v>
      </c>
      <c r="AR20" s="18"/>
      <c r="BE20" s="219"/>
      <c r="BS20" s="15" t="s">
        <v>30</v>
      </c>
    </row>
    <row r="21" spans="1:71" s="1" customFormat="1" ht="6.95" customHeight="1">
      <c r="B21" s="18"/>
      <c r="AR21" s="18"/>
      <c r="BE21" s="219"/>
    </row>
    <row r="22" spans="1:71" s="1" customFormat="1" ht="12" customHeight="1">
      <c r="B22" s="18"/>
      <c r="D22" s="25" t="s">
        <v>34</v>
      </c>
      <c r="AR22" s="18"/>
      <c r="BE22" s="219"/>
    </row>
    <row r="23" spans="1:71" s="1" customFormat="1" ht="16.5" customHeight="1">
      <c r="B23" s="18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8"/>
      <c r="BE23" s="219"/>
    </row>
    <row r="24" spans="1:71" s="1" customFormat="1" ht="6.95" customHeight="1">
      <c r="B24" s="18"/>
      <c r="AR24" s="18"/>
      <c r="BE24" s="219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19"/>
    </row>
    <row r="26" spans="1:71" s="2" customFormat="1" ht="25.9" customHeight="1">
      <c r="A26" s="30"/>
      <c r="B26" s="31"/>
      <c r="C26" s="30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6">
        <f>ROUND(AG94,2)</f>
        <v>0</v>
      </c>
      <c r="AL26" s="227"/>
      <c r="AM26" s="227"/>
      <c r="AN26" s="227"/>
      <c r="AO26" s="227"/>
      <c r="AP26" s="30"/>
      <c r="AQ26" s="30"/>
      <c r="AR26" s="31"/>
      <c r="BE26" s="219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19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8" t="s">
        <v>36</v>
      </c>
      <c r="M28" s="228"/>
      <c r="N28" s="228"/>
      <c r="O28" s="228"/>
      <c r="P28" s="228"/>
      <c r="Q28" s="30"/>
      <c r="R28" s="30"/>
      <c r="S28" s="30"/>
      <c r="T28" s="30"/>
      <c r="U28" s="30"/>
      <c r="V28" s="30"/>
      <c r="W28" s="228" t="s">
        <v>37</v>
      </c>
      <c r="X28" s="228"/>
      <c r="Y28" s="228"/>
      <c r="Z28" s="228"/>
      <c r="AA28" s="228"/>
      <c r="AB28" s="228"/>
      <c r="AC28" s="228"/>
      <c r="AD28" s="228"/>
      <c r="AE28" s="228"/>
      <c r="AF28" s="30"/>
      <c r="AG28" s="30"/>
      <c r="AH28" s="30"/>
      <c r="AI28" s="30"/>
      <c r="AJ28" s="30"/>
      <c r="AK28" s="228" t="s">
        <v>38</v>
      </c>
      <c r="AL28" s="228"/>
      <c r="AM28" s="228"/>
      <c r="AN28" s="228"/>
      <c r="AO28" s="228"/>
      <c r="AP28" s="30"/>
      <c r="AQ28" s="30"/>
      <c r="AR28" s="31"/>
      <c r="BE28" s="219"/>
    </row>
    <row r="29" spans="1:71" s="3" customFormat="1" ht="14.45" customHeight="1">
      <c r="B29" s="35"/>
      <c r="D29" s="25" t="s">
        <v>39</v>
      </c>
      <c r="F29" s="36" t="s">
        <v>40</v>
      </c>
      <c r="L29" s="213">
        <v>0.2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5"/>
      <c r="BE29" s="220"/>
    </row>
    <row r="30" spans="1:71" s="3" customFormat="1" ht="14.45" customHeight="1">
      <c r="B30" s="35"/>
      <c r="F30" s="36" t="s">
        <v>41</v>
      </c>
      <c r="L30" s="213">
        <v>0.2</v>
      </c>
      <c r="M30" s="212"/>
      <c r="N30" s="212"/>
      <c r="O30" s="212"/>
      <c r="P30" s="212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0</v>
      </c>
      <c r="AL30" s="212"/>
      <c r="AM30" s="212"/>
      <c r="AN30" s="212"/>
      <c r="AO30" s="212"/>
      <c r="AR30" s="35"/>
      <c r="BE30" s="220"/>
    </row>
    <row r="31" spans="1:71" s="3" customFormat="1" ht="14.45" hidden="1" customHeight="1">
      <c r="B31" s="35"/>
      <c r="F31" s="25" t="s">
        <v>42</v>
      </c>
      <c r="L31" s="213">
        <v>0.2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5"/>
      <c r="BE31" s="220"/>
    </row>
    <row r="32" spans="1:71" s="3" customFormat="1" ht="14.45" hidden="1" customHeight="1">
      <c r="B32" s="35"/>
      <c r="F32" s="25" t="s">
        <v>43</v>
      </c>
      <c r="L32" s="213">
        <v>0.2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5"/>
      <c r="BE32" s="220"/>
    </row>
    <row r="33" spans="1:57" s="3" customFormat="1" ht="14.45" hidden="1" customHeight="1">
      <c r="B33" s="35"/>
      <c r="F33" s="36" t="s">
        <v>44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5"/>
      <c r="BE33" s="220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19"/>
    </row>
    <row r="35" spans="1:57" s="2" customFormat="1" ht="25.9" customHeight="1">
      <c r="A35" s="30"/>
      <c r="B35" s="31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14" t="s">
        <v>47</v>
      </c>
      <c r="Y35" s="215"/>
      <c r="Z35" s="215"/>
      <c r="AA35" s="215"/>
      <c r="AB35" s="215"/>
      <c r="AC35" s="39"/>
      <c r="AD35" s="39"/>
      <c r="AE35" s="39"/>
      <c r="AF35" s="39"/>
      <c r="AG35" s="39"/>
      <c r="AH35" s="39"/>
      <c r="AI35" s="39"/>
      <c r="AJ35" s="39"/>
      <c r="AK35" s="216">
        <f>SUM(AK26:AK33)</f>
        <v>0</v>
      </c>
      <c r="AL35" s="215"/>
      <c r="AM35" s="215"/>
      <c r="AN35" s="215"/>
      <c r="AO35" s="217"/>
      <c r="AP35" s="37"/>
      <c r="AQ35" s="37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1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49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30"/>
      <c r="B60" s="31"/>
      <c r="C60" s="30"/>
      <c r="D60" s="44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50</v>
      </c>
      <c r="AI60" s="33"/>
      <c r="AJ60" s="33"/>
      <c r="AK60" s="33"/>
      <c r="AL60" s="33"/>
      <c r="AM60" s="44" t="s">
        <v>51</v>
      </c>
      <c r="AN60" s="33"/>
      <c r="AO60" s="33"/>
      <c r="AP60" s="30"/>
      <c r="AQ60" s="30"/>
      <c r="AR60" s="31"/>
      <c r="BE60" s="30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30"/>
      <c r="B64" s="31"/>
      <c r="C64" s="30"/>
      <c r="D64" s="42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53</v>
      </c>
      <c r="AI64" s="45"/>
      <c r="AJ64" s="45"/>
      <c r="AK64" s="45"/>
      <c r="AL64" s="45"/>
      <c r="AM64" s="45"/>
      <c r="AN64" s="45"/>
      <c r="AO64" s="45"/>
      <c r="AP64" s="30"/>
      <c r="AQ64" s="30"/>
      <c r="AR64" s="31"/>
      <c r="BE64" s="30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30"/>
      <c r="B75" s="31"/>
      <c r="C75" s="30"/>
      <c r="D75" s="44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50</v>
      </c>
      <c r="AI75" s="33"/>
      <c r="AJ75" s="33"/>
      <c r="AK75" s="33"/>
      <c r="AL75" s="33"/>
      <c r="AM75" s="44" t="s">
        <v>51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  <c r="BE77" s="30"/>
    </row>
    <row r="81" spans="1:90" s="2" customFormat="1" ht="6.95" customHeight="1">
      <c r="A81" s="30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  <c r="BE81" s="30"/>
    </row>
    <row r="82" spans="1:90" s="2" customFormat="1" ht="24.95" customHeight="1">
      <c r="A82" s="30"/>
      <c r="B82" s="31"/>
      <c r="C82" s="19" t="s">
        <v>54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0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0" s="4" customFormat="1" ht="12" customHeight="1">
      <c r="B84" s="50"/>
      <c r="C84" s="25" t="s">
        <v>11</v>
      </c>
      <c r="L84" s="4" t="str">
        <f>K5</f>
        <v>20210807</v>
      </c>
      <c r="AR84" s="50"/>
    </row>
    <row r="85" spans="1:90" s="5" customFormat="1" ht="36.950000000000003" customHeight="1">
      <c r="B85" s="51"/>
      <c r="C85" s="52" t="s">
        <v>14</v>
      </c>
      <c r="L85" s="202" t="str">
        <f>K6</f>
        <v>SO-02 Novostavba multifunkčného ihriska Dolné Otrokovce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R85" s="51"/>
    </row>
    <row r="86" spans="1:90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0" s="2" customFormat="1" ht="12" customHeight="1">
      <c r="A87" s="30"/>
      <c r="B87" s="31"/>
      <c r="C87" s="25" t="s">
        <v>18</v>
      </c>
      <c r="D87" s="30"/>
      <c r="E87" s="30"/>
      <c r="F87" s="30"/>
      <c r="G87" s="30"/>
      <c r="H87" s="30"/>
      <c r="I87" s="30"/>
      <c r="J87" s="30"/>
      <c r="K87" s="30"/>
      <c r="L87" s="53" t="str">
        <f>IF(K8="","",K8)</f>
        <v>Dolné Otrokovce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20</v>
      </c>
      <c r="AJ87" s="30"/>
      <c r="AK87" s="30"/>
      <c r="AL87" s="30"/>
      <c r="AM87" s="204" t="str">
        <f>IF(AN8= "","",AN8)</f>
        <v>23. 8. 2021</v>
      </c>
      <c r="AN87" s="204"/>
      <c r="AO87" s="30"/>
      <c r="AP87" s="30"/>
      <c r="AQ87" s="30"/>
      <c r="AR87" s="31"/>
      <c r="BE87" s="30"/>
    </row>
    <row r="88" spans="1:90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0" s="2" customFormat="1" ht="25.7" customHeight="1">
      <c r="A89" s="30"/>
      <c r="B89" s="31"/>
      <c r="C89" s="25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obec Dolné Otrokovce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28</v>
      </c>
      <c r="AJ89" s="30"/>
      <c r="AK89" s="30"/>
      <c r="AL89" s="30"/>
      <c r="AM89" s="205" t="str">
        <f>IF(E17="","",E17)</f>
        <v>Ing. arch. M. DUDON, 3MP ateliér, s.r.o., Hlohovec</v>
      </c>
      <c r="AN89" s="206"/>
      <c r="AO89" s="206"/>
      <c r="AP89" s="206"/>
      <c r="AQ89" s="30"/>
      <c r="AR89" s="31"/>
      <c r="AS89" s="207" t="s">
        <v>55</v>
      </c>
      <c r="AT89" s="208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0"/>
    </row>
    <row r="90" spans="1:90" s="2" customFormat="1" ht="25.7" customHeight="1">
      <c r="A90" s="30"/>
      <c r="B90" s="31"/>
      <c r="C90" s="25" t="s">
        <v>26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05" t="str">
        <f>IF(E20="","",E20)</f>
        <v>Ing. N. Voltmannová, 3MP ateliér, s.r.o., Hlohovec</v>
      </c>
      <c r="AN90" s="206"/>
      <c r="AO90" s="206"/>
      <c r="AP90" s="206"/>
      <c r="AQ90" s="30"/>
      <c r="AR90" s="31"/>
      <c r="AS90" s="209"/>
      <c r="AT90" s="210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0"/>
    </row>
    <row r="91" spans="1:90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9"/>
      <c r="AT91" s="210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0"/>
    </row>
    <row r="92" spans="1:90" s="2" customFormat="1" ht="29.25" customHeight="1">
      <c r="A92" s="30"/>
      <c r="B92" s="31"/>
      <c r="C92" s="192" t="s">
        <v>56</v>
      </c>
      <c r="D92" s="193"/>
      <c r="E92" s="193"/>
      <c r="F92" s="193"/>
      <c r="G92" s="193"/>
      <c r="H92" s="59"/>
      <c r="I92" s="194" t="s">
        <v>57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5" t="s">
        <v>58</v>
      </c>
      <c r="AH92" s="193"/>
      <c r="AI92" s="193"/>
      <c r="AJ92" s="193"/>
      <c r="AK92" s="193"/>
      <c r="AL92" s="193"/>
      <c r="AM92" s="193"/>
      <c r="AN92" s="194" t="s">
        <v>59</v>
      </c>
      <c r="AO92" s="193"/>
      <c r="AP92" s="196"/>
      <c r="AQ92" s="60" t="s">
        <v>60</v>
      </c>
      <c r="AR92" s="31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  <c r="BE92" s="30"/>
    </row>
    <row r="93" spans="1:90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0"/>
    </row>
    <row r="94" spans="1:90" s="6" customFormat="1" ht="32.450000000000003" customHeight="1">
      <c r="B94" s="67"/>
      <c r="C94" s="68" t="s">
        <v>73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00">
        <f>ROUND(AG95,2)</f>
        <v>0</v>
      </c>
      <c r="AH94" s="200"/>
      <c r="AI94" s="200"/>
      <c r="AJ94" s="200"/>
      <c r="AK94" s="200"/>
      <c r="AL94" s="200"/>
      <c r="AM94" s="200"/>
      <c r="AN94" s="201">
        <f>SUM(AG94,AT94)</f>
        <v>0</v>
      </c>
      <c r="AO94" s="201"/>
      <c r="AP94" s="201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74</v>
      </c>
      <c r="BT94" s="76" t="s">
        <v>75</v>
      </c>
      <c r="BV94" s="76" t="s">
        <v>76</v>
      </c>
      <c r="BW94" s="76" t="s">
        <v>4</v>
      </c>
      <c r="BX94" s="76" t="s">
        <v>77</v>
      </c>
      <c r="CL94" s="76" t="s">
        <v>1</v>
      </c>
    </row>
    <row r="95" spans="1:90" s="7" customFormat="1" ht="24.75" customHeight="1">
      <c r="A95" s="77" t="s">
        <v>78</v>
      </c>
      <c r="B95" s="78"/>
      <c r="C95" s="79"/>
      <c r="D95" s="199" t="s">
        <v>12</v>
      </c>
      <c r="E95" s="199"/>
      <c r="F95" s="199"/>
      <c r="G95" s="199"/>
      <c r="H95" s="199"/>
      <c r="I95" s="80"/>
      <c r="J95" s="199" t="s">
        <v>15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7">
        <f>'20210807 - SO-02 Novostav...'!J28</f>
        <v>0</v>
      </c>
      <c r="AH95" s="198"/>
      <c r="AI95" s="198"/>
      <c r="AJ95" s="198"/>
      <c r="AK95" s="198"/>
      <c r="AL95" s="198"/>
      <c r="AM95" s="198"/>
      <c r="AN95" s="197">
        <f>SUM(AG95,AT95)</f>
        <v>0</v>
      </c>
      <c r="AO95" s="198"/>
      <c r="AP95" s="198"/>
      <c r="AQ95" s="81" t="s">
        <v>79</v>
      </c>
      <c r="AR95" s="78"/>
      <c r="AS95" s="82">
        <v>0</v>
      </c>
      <c r="AT95" s="83">
        <f>ROUND(SUM(AV95:AW95),2)</f>
        <v>0</v>
      </c>
      <c r="AU95" s="84">
        <f>'20210807 - SO-02 Novostav...'!P128</f>
        <v>0</v>
      </c>
      <c r="AV95" s="83">
        <f>'20210807 - SO-02 Novostav...'!J31</f>
        <v>0</v>
      </c>
      <c r="AW95" s="83">
        <f>'20210807 - SO-02 Novostav...'!J32</f>
        <v>0</v>
      </c>
      <c r="AX95" s="83">
        <f>'20210807 - SO-02 Novostav...'!J33</f>
        <v>0</v>
      </c>
      <c r="AY95" s="83">
        <f>'20210807 - SO-02 Novostav...'!J34</f>
        <v>0</v>
      </c>
      <c r="AZ95" s="83">
        <f>'20210807 - SO-02 Novostav...'!F31</f>
        <v>0</v>
      </c>
      <c r="BA95" s="83">
        <f>'20210807 - SO-02 Novostav...'!F32</f>
        <v>0</v>
      </c>
      <c r="BB95" s="83">
        <f>'20210807 - SO-02 Novostav...'!F33</f>
        <v>0</v>
      </c>
      <c r="BC95" s="83">
        <f>'20210807 - SO-02 Novostav...'!F34</f>
        <v>0</v>
      </c>
      <c r="BD95" s="85">
        <f>'20210807 - SO-02 Novostav...'!F35</f>
        <v>0</v>
      </c>
      <c r="BT95" s="86" t="s">
        <v>80</v>
      </c>
      <c r="BU95" s="86" t="s">
        <v>81</v>
      </c>
      <c r="BV95" s="86" t="s">
        <v>76</v>
      </c>
      <c r="BW95" s="86" t="s">
        <v>4</v>
      </c>
      <c r="BX95" s="86" t="s">
        <v>77</v>
      </c>
      <c r="CL95" s="86" t="s">
        <v>1</v>
      </c>
    </row>
    <row r="96" spans="1:90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10807 - SO-02 Novostav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tabSelected="1" topLeftCell="A248" workbookViewId="0">
      <selection activeCell="Z19" sqref="Z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0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5" t="s">
        <v>4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1:46" s="1" customFormat="1" ht="24.95" customHeight="1">
      <c r="B4" s="18"/>
      <c r="D4" s="19" t="s">
        <v>82</v>
      </c>
      <c r="L4" s="18"/>
      <c r="M4" s="87" t="s">
        <v>9</v>
      </c>
      <c r="AT4" s="15" t="s">
        <v>3</v>
      </c>
    </row>
    <row r="5" spans="1:46" s="1" customFormat="1" ht="6.95" customHeight="1">
      <c r="B5" s="18"/>
      <c r="L5" s="18"/>
    </row>
    <row r="6" spans="1:46" s="2" customFormat="1" ht="12" customHeight="1">
      <c r="A6" s="30"/>
      <c r="B6" s="31"/>
      <c r="C6" s="30"/>
      <c r="D6" s="25" t="s">
        <v>14</v>
      </c>
      <c r="E6" s="30"/>
      <c r="F6" s="30"/>
      <c r="G6" s="30"/>
      <c r="H6" s="30"/>
      <c r="I6" s="30"/>
      <c r="J6" s="30"/>
      <c r="K6" s="30"/>
      <c r="L6" s="4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46" s="2" customFormat="1" ht="16.5" customHeight="1">
      <c r="A7" s="30"/>
      <c r="B7" s="31"/>
      <c r="C7" s="30"/>
      <c r="D7" s="30"/>
      <c r="E7" s="202" t="s">
        <v>15</v>
      </c>
      <c r="F7" s="229"/>
      <c r="G7" s="229"/>
      <c r="H7" s="229"/>
      <c r="I7" s="30"/>
      <c r="J7" s="30"/>
      <c r="K7" s="30"/>
      <c r="L7" s="4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46" s="2" customFormat="1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4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2" customHeight="1">
      <c r="A9" s="30"/>
      <c r="B9" s="31"/>
      <c r="C9" s="30"/>
      <c r="D9" s="25" t="s">
        <v>16</v>
      </c>
      <c r="E9" s="30"/>
      <c r="F9" s="23" t="s">
        <v>1</v>
      </c>
      <c r="G9" s="30"/>
      <c r="H9" s="30"/>
      <c r="I9" s="25" t="s">
        <v>17</v>
      </c>
      <c r="J9" s="23" t="s">
        <v>1</v>
      </c>
      <c r="K9" s="30"/>
      <c r="L9" s="4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>
      <c r="A10" s="30"/>
      <c r="B10" s="31"/>
      <c r="C10" s="30"/>
      <c r="D10" s="25" t="s">
        <v>18</v>
      </c>
      <c r="E10" s="30"/>
      <c r="F10" s="23" t="s">
        <v>19</v>
      </c>
      <c r="G10" s="30"/>
      <c r="H10" s="30"/>
      <c r="I10" s="25" t="s">
        <v>20</v>
      </c>
      <c r="J10" s="231"/>
      <c r="K10" s="30"/>
      <c r="L10" s="4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0.9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4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5" t="s">
        <v>22</v>
      </c>
      <c r="E12" s="30"/>
      <c r="F12" s="30"/>
      <c r="G12" s="30"/>
      <c r="H12" s="30"/>
      <c r="I12" s="25" t="s">
        <v>23</v>
      </c>
      <c r="J12" s="23" t="s">
        <v>1</v>
      </c>
      <c r="K12" s="30"/>
      <c r="L12" s="4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8" customHeight="1">
      <c r="A13" s="30"/>
      <c r="B13" s="31"/>
      <c r="C13" s="30"/>
      <c r="D13" s="30"/>
      <c r="E13" s="23" t="s">
        <v>24</v>
      </c>
      <c r="F13" s="30"/>
      <c r="G13" s="30"/>
      <c r="H13" s="30"/>
      <c r="I13" s="25" t="s">
        <v>25</v>
      </c>
      <c r="J13" s="23" t="s">
        <v>1</v>
      </c>
      <c r="K13" s="30"/>
      <c r="L13" s="4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6.9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2" customHeight="1">
      <c r="A15" s="30"/>
      <c r="B15" s="31"/>
      <c r="C15" s="30"/>
      <c r="D15" s="25" t="s">
        <v>26</v>
      </c>
      <c r="E15" s="30"/>
      <c r="F15" s="30"/>
      <c r="G15" s="30"/>
      <c r="H15" s="30"/>
      <c r="I15" s="25" t="s">
        <v>23</v>
      </c>
      <c r="J15" s="26" t="str">
        <f>'Rekapitulácia stavby'!AN13</f>
        <v>Vyplň údaj</v>
      </c>
      <c r="K15" s="30"/>
      <c r="L15" s="4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8" customHeight="1">
      <c r="A16" s="30"/>
      <c r="B16" s="31"/>
      <c r="C16" s="30"/>
      <c r="D16" s="30"/>
      <c r="E16" s="230" t="str">
        <f>'Rekapitulácia stavby'!E14</f>
        <v>Vyplň údaj</v>
      </c>
      <c r="F16" s="221"/>
      <c r="G16" s="221"/>
      <c r="H16" s="221"/>
      <c r="I16" s="25" t="s">
        <v>25</v>
      </c>
      <c r="J16" s="26" t="str">
        <f>'Rekapitulácia stavby'!AN14</f>
        <v>Vyplň údaj</v>
      </c>
      <c r="K16" s="30"/>
      <c r="L16" s="4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52" s="2" customFormat="1" ht="6.9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52" s="2" customFormat="1" ht="12" customHeight="1">
      <c r="A18" s="30"/>
      <c r="B18" s="31"/>
      <c r="C18" s="30"/>
      <c r="D18" s="25" t="s">
        <v>28</v>
      </c>
      <c r="E18" s="30"/>
      <c r="F18" s="30"/>
      <c r="G18" s="30"/>
      <c r="H18" s="30"/>
      <c r="I18" s="25" t="s">
        <v>23</v>
      </c>
      <c r="J18" s="23" t="s">
        <v>1</v>
      </c>
      <c r="K18" s="30"/>
      <c r="L18" s="4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52" s="2" customFormat="1" ht="18" customHeight="1">
      <c r="A19" s="30"/>
      <c r="B19" s="31"/>
      <c r="C19" s="30"/>
      <c r="D19" s="30"/>
      <c r="E19" s="23" t="s">
        <v>29</v>
      </c>
      <c r="F19" s="30"/>
      <c r="G19" s="30"/>
      <c r="H19" s="30"/>
      <c r="I19" s="25" t="s">
        <v>25</v>
      </c>
      <c r="J19" s="23" t="s">
        <v>1</v>
      </c>
      <c r="K19" s="30"/>
      <c r="L19" s="4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52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52" s="2" customFormat="1" ht="12" customHeight="1">
      <c r="A21" s="30"/>
      <c r="B21" s="31"/>
      <c r="C21" s="30"/>
      <c r="D21" s="25" t="s">
        <v>32</v>
      </c>
      <c r="E21" s="30"/>
      <c r="F21" s="30"/>
      <c r="G21" s="30"/>
      <c r="H21" s="30"/>
      <c r="I21" s="25" t="s">
        <v>23</v>
      </c>
      <c r="J21" s="23" t="s">
        <v>1</v>
      </c>
      <c r="K21" s="30"/>
      <c r="L21" s="4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52" s="2" customFormat="1" ht="18" customHeight="1">
      <c r="A22" s="30"/>
      <c r="B22" s="31"/>
      <c r="C22" s="30"/>
      <c r="D22" s="30"/>
      <c r="E22" s="23" t="s">
        <v>33</v>
      </c>
      <c r="F22" s="30"/>
      <c r="G22" s="30"/>
      <c r="H22" s="30"/>
      <c r="I22" s="25" t="s">
        <v>25</v>
      </c>
      <c r="J22" s="23" t="s">
        <v>1</v>
      </c>
      <c r="K22" s="30"/>
      <c r="L22" s="4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52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52" s="2" customFormat="1" ht="12" customHeight="1">
      <c r="A24" s="30"/>
      <c r="B24" s="31"/>
      <c r="C24" s="30"/>
      <c r="D24" s="25" t="s">
        <v>34</v>
      </c>
      <c r="E24" s="30"/>
      <c r="F24" s="30"/>
      <c r="G24" s="30"/>
      <c r="H24" s="30"/>
      <c r="I24" s="30"/>
      <c r="J24" s="30"/>
      <c r="K24" s="30"/>
      <c r="L24" s="4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52" s="8" customFormat="1" ht="16.5" customHeight="1">
      <c r="A25" s="88"/>
      <c r="B25" s="89"/>
      <c r="C25" s="88"/>
      <c r="D25" s="88"/>
      <c r="E25" s="225" t="s">
        <v>1</v>
      </c>
      <c r="F25" s="225"/>
      <c r="G25" s="225"/>
      <c r="H25" s="225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52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52" s="2" customFormat="1" ht="6.95" customHeight="1">
      <c r="A27" s="30"/>
      <c r="B27" s="31"/>
      <c r="C27" s="30"/>
      <c r="D27" s="65"/>
      <c r="E27" s="65"/>
      <c r="F27" s="65"/>
      <c r="G27" s="65"/>
      <c r="H27" s="65"/>
      <c r="I27" s="65"/>
      <c r="J27" s="65"/>
      <c r="K27" s="65"/>
      <c r="L27" s="4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52" s="2" customFormat="1" ht="25.35" customHeight="1">
      <c r="A28" s="30"/>
      <c r="B28" s="31"/>
      <c r="C28" s="30"/>
      <c r="D28" s="91" t="s">
        <v>35</v>
      </c>
      <c r="E28" s="30"/>
      <c r="F28" s="30"/>
      <c r="G28" s="30"/>
      <c r="H28" s="30"/>
      <c r="I28" s="30"/>
      <c r="J28" s="70">
        <f>ROUND(J128, 2)</f>
        <v>0</v>
      </c>
      <c r="K28" s="30"/>
      <c r="L28" s="4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52" s="2" customFormat="1" ht="6.95" customHeight="1">
      <c r="A29" s="30"/>
      <c r="B29" s="31"/>
      <c r="C29" s="30"/>
      <c r="D29" s="65"/>
      <c r="E29" s="65"/>
      <c r="F29" s="65"/>
      <c r="G29" s="65"/>
      <c r="H29" s="65"/>
      <c r="I29" s="65"/>
      <c r="J29" s="65"/>
      <c r="K29" s="65"/>
      <c r="L29" s="92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</row>
    <row r="30" spans="1:52" s="2" customFormat="1" ht="14.45" customHeight="1">
      <c r="A30" s="30"/>
      <c r="B30" s="31"/>
      <c r="C30" s="30"/>
      <c r="D30" s="30"/>
      <c r="E30" s="30"/>
      <c r="F30" s="34" t="s">
        <v>37</v>
      </c>
      <c r="G30" s="30"/>
      <c r="H30" s="30"/>
      <c r="I30" s="34" t="s">
        <v>36</v>
      </c>
      <c r="J30" s="34" t="s">
        <v>38</v>
      </c>
      <c r="K30" s="30"/>
      <c r="L30" s="9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1:52" s="2" customFormat="1" ht="14.45" customHeight="1">
      <c r="A31" s="30"/>
      <c r="B31" s="31"/>
      <c r="C31" s="30"/>
      <c r="D31" s="94" t="s">
        <v>39</v>
      </c>
      <c r="E31" s="36" t="s">
        <v>40</v>
      </c>
      <c r="F31" s="95">
        <f>ROUND((ROUND((SUM(BE128:BE290)),  2) + SUM(BE292:BE301)), 2)</f>
        <v>0</v>
      </c>
      <c r="G31" s="93"/>
      <c r="H31" s="93"/>
      <c r="I31" s="96">
        <v>0.2</v>
      </c>
      <c r="J31" s="95">
        <f>ROUND((ROUND(((SUM(BE128:BE290))*I31),  2) + (SUM(BE292:BE301)*I31)), 2)</f>
        <v>0</v>
      </c>
      <c r="K31" s="30"/>
      <c r="L31" s="4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52" s="2" customFormat="1" ht="14.45" customHeight="1">
      <c r="A32" s="30"/>
      <c r="B32" s="31"/>
      <c r="C32" s="30"/>
      <c r="D32" s="30"/>
      <c r="E32" s="36" t="s">
        <v>41</v>
      </c>
      <c r="F32" s="95">
        <f>ROUND((ROUND((SUM(BF128:BF290)),  2) + SUM(BF292:BF301)), 2)</f>
        <v>0</v>
      </c>
      <c r="G32" s="93"/>
      <c r="H32" s="93"/>
      <c r="I32" s="96">
        <v>0.2</v>
      </c>
      <c r="J32" s="95">
        <f>ROUND((ROUND(((SUM(BF128:BF290))*I32),  2) + (SUM(BF292:BF301)*I32)), 2)</f>
        <v>0</v>
      </c>
      <c r="K32" s="30"/>
      <c r="L32" s="4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52" s="2" customFormat="1" ht="14.45" hidden="1" customHeight="1">
      <c r="A33" s="30"/>
      <c r="B33" s="31"/>
      <c r="C33" s="30"/>
      <c r="D33" s="30"/>
      <c r="E33" s="25" t="s">
        <v>42</v>
      </c>
      <c r="F33" s="97">
        <f>ROUND((ROUND((SUM(BG128:BG290)),  2) + SUM(BG292:BG301)), 2)</f>
        <v>0</v>
      </c>
      <c r="G33" s="30"/>
      <c r="H33" s="30"/>
      <c r="I33" s="98">
        <v>0.2</v>
      </c>
      <c r="J33" s="97">
        <f>0</f>
        <v>0</v>
      </c>
      <c r="K33" s="30"/>
      <c r="L33" s="92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</row>
    <row r="34" spans="1:52" s="2" customFormat="1" ht="14.45" hidden="1" customHeight="1">
      <c r="A34" s="30"/>
      <c r="B34" s="31"/>
      <c r="C34" s="30"/>
      <c r="D34" s="30"/>
      <c r="E34" s="25" t="s">
        <v>43</v>
      </c>
      <c r="F34" s="97">
        <f>ROUND((ROUND((SUM(BH128:BH290)),  2) + SUM(BH292:BH301)), 2)</f>
        <v>0</v>
      </c>
      <c r="G34" s="30"/>
      <c r="H34" s="30"/>
      <c r="I34" s="98">
        <v>0.2</v>
      </c>
      <c r="J34" s="97">
        <f>0</f>
        <v>0</v>
      </c>
      <c r="K34" s="30"/>
      <c r="L34" s="4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52" s="2" customFormat="1" ht="14.45" hidden="1" customHeight="1">
      <c r="A35" s="30"/>
      <c r="B35" s="31"/>
      <c r="C35" s="30"/>
      <c r="D35" s="30"/>
      <c r="E35" s="36" t="s">
        <v>44</v>
      </c>
      <c r="F35" s="95">
        <f>ROUND((ROUND((SUM(BI128:BI290)),  2) + SUM(BI292:BI301)), 2)</f>
        <v>0</v>
      </c>
      <c r="G35" s="93"/>
      <c r="H35" s="93"/>
      <c r="I35" s="96">
        <v>0</v>
      </c>
      <c r="J35" s="95">
        <f>0</f>
        <v>0</v>
      </c>
      <c r="K35" s="30"/>
      <c r="L35" s="4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52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4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52" s="2" customFormat="1" ht="25.35" customHeight="1">
      <c r="A37" s="30"/>
      <c r="B37" s="31"/>
      <c r="C37" s="99"/>
      <c r="D37" s="100" t="s">
        <v>45</v>
      </c>
      <c r="E37" s="59"/>
      <c r="F37" s="59"/>
      <c r="G37" s="101" t="s">
        <v>46</v>
      </c>
      <c r="H37" s="102" t="s">
        <v>47</v>
      </c>
      <c r="I37" s="59"/>
      <c r="J37" s="103">
        <f>SUM(J28:J35)</f>
        <v>0</v>
      </c>
      <c r="K37" s="104"/>
      <c r="L37" s="4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52" s="2" customFormat="1" ht="14.4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52" s="1" customFormat="1" ht="14.45" customHeight="1">
      <c r="B39" s="18"/>
      <c r="L39" s="18"/>
    </row>
    <row r="40" spans="1:52" s="1" customFormat="1" ht="14.45" customHeight="1">
      <c r="B40" s="18"/>
      <c r="L40" s="18"/>
    </row>
    <row r="41" spans="1:52" s="1" customFormat="1" ht="14.45" customHeight="1">
      <c r="B41" s="18"/>
      <c r="L41" s="18"/>
    </row>
    <row r="42" spans="1:52" s="1" customFormat="1" ht="14.45" customHeight="1">
      <c r="B42" s="18"/>
      <c r="L42" s="18"/>
    </row>
    <row r="43" spans="1:52" s="1" customFormat="1" ht="14.45" customHeight="1">
      <c r="B43" s="18"/>
      <c r="L43" s="18"/>
    </row>
    <row r="44" spans="1:52" s="1" customFormat="1" ht="14.45" customHeight="1">
      <c r="B44" s="18"/>
      <c r="L44" s="18"/>
    </row>
    <row r="45" spans="1:52" s="1" customFormat="1" ht="14.45" customHeight="1">
      <c r="B45" s="18"/>
      <c r="L45" s="18"/>
    </row>
    <row r="46" spans="1:52" s="1" customFormat="1" ht="14.45" customHeight="1">
      <c r="B46" s="18"/>
      <c r="L46" s="18"/>
    </row>
    <row r="47" spans="1:52" s="1" customFormat="1" ht="14.45" customHeight="1">
      <c r="B47" s="18"/>
      <c r="L47" s="18"/>
    </row>
    <row r="48" spans="1:52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0"/>
      <c r="B61" s="31"/>
      <c r="C61" s="30"/>
      <c r="D61" s="44" t="s">
        <v>50</v>
      </c>
      <c r="E61" s="33"/>
      <c r="F61" s="105" t="s">
        <v>51</v>
      </c>
      <c r="G61" s="44" t="s">
        <v>50</v>
      </c>
      <c r="H61" s="33"/>
      <c r="I61" s="33"/>
      <c r="J61" s="106" t="s">
        <v>51</v>
      </c>
      <c r="K61" s="33"/>
      <c r="L61" s="4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0"/>
      <c r="B65" s="31"/>
      <c r="C65" s="30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0"/>
      <c r="B76" s="31"/>
      <c r="C76" s="30"/>
      <c r="D76" s="44" t="s">
        <v>50</v>
      </c>
      <c r="E76" s="33"/>
      <c r="F76" s="105" t="s">
        <v>51</v>
      </c>
      <c r="G76" s="44" t="s">
        <v>50</v>
      </c>
      <c r="H76" s="33"/>
      <c r="I76" s="33"/>
      <c r="J76" s="106" t="s">
        <v>51</v>
      </c>
      <c r="K76" s="33"/>
      <c r="L76" s="4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hidden="1" customHeight="1">
      <c r="A81" s="30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83</v>
      </c>
      <c r="D82" s="30"/>
      <c r="E82" s="30"/>
      <c r="F82" s="30"/>
      <c r="G82" s="30"/>
      <c r="H82" s="30"/>
      <c r="I82" s="30"/>
      <c r="J82" s="30"/>
      <c r="K82" s="30"/>
      <c r="L82" s="4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02" t="str">
        <f>E7</f>
        <v>SO-02 Novostavba multifunkčného ihriska Dolné Otrokovce</v>
      </c>
      <c r="F85" s="229"/>
      <c r="G85" s="229"/>
      <c r="H85" s="229"/>
      <c r="I85" s="30"/>
      <c r="J85" s="30"/>
      <c r="K85" s="30"/>
      <c r="L85" s="4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6.95" hidden="1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2" hidden="1" customHeight="1">
      <c r="A87" s="30"/>
      <c r="B87" s="31"/>
      <c r="C87" s="25" t="s">
        <v>18</v>
      </c>
      <c r="D87" s="30"/>
      <c r="E87" s="30"/>
      <c r="F87" s="23" t="str">
        <f>F10</f>
        <v>Dolné Otrokovce</v>
      </c>
      <c r="G87" s="30"/>
      <c r="H87" s="30"/>
      <c r="I87" s="25" t="s">
        <v>20</v>
      </c>
      <c r="J87" s="54" t="str">
        <f>IF(J10="","",J10)</f>
        <v/>
      </c>
      <c r="K87" s="30"/>
      <c r="L87" s="4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40.15" hidden="1" customHeight="1">
      <c r="A89" s="30"/>
      <c r="B89" s="31"/>
      <c r="C89" s="25" t="s">
        <v>22</v>
      </c>
      <c r="D89" s="30"/>
      <c r="E89" s="30"/>
      <c r="F89" s="23" t="str">
        <f>E13</f>
        <v>obec Dolné Otrokovce</v>
      </c>
      <c r="G89" s="30"/>
      <c r="H89" s="30"/>
      <c r="I89" s="25" t="s">
        <v>28</v>
      </c>
      <c r="J89" s="28" t="str">
        <f>E19</f>
        <v>Ing. arch. M. DUDON, 3MP ateliér, s.r.o., Hlohovec</v>
      </c>
      <c r="K89" s="30"/>
      <c r="L89" s="4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40.15" hidden="1" customHeight="1">
      <c r="A90" s="30"/>
      <c r="B90" s="31"/>
      <c r="C90" s="25" t="s">
        <v>26</v>
      </c>
      <c r="D90" s="30"/>
      <c r="E90" s="30"/>
      <c r="F90" s="23" t="str">
        <f>IF(E16="","",E16)</f>
        <v>Vyplň údaj</v>
      </c>
      <c r="G90" s="30"/>
      <c r="H90" s="30"/>
      <c r="I90" s="25" t="s">
        <v>32</v>
      </c>
      <c r="J90" s="28" t="str">
        <f>E22</f>
        <v>Ing. N. Voltmannová, 3MP ateliér, s.r.o., Hlohovec</v>
      </c>
      <c r="K90" s="30"/>
      <c r="L90" s="4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0.35" hidden="1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29.25" hidden="1" customHeight="1">
      <c r="A92" s="30"/>
      <c r="B92" s="31"/>
      <c r="C92" s="107" t="s">
        <v>84</v>
      </c>
      <c r="D92" s="99"/>
      <c r="E92" s="99"/>
      <c r="F92" s="99"/>
      <c r="G92" s="99"/>
      <c r="H92" s="99"/>
      <c r="I92" s="99"/>
      <c r="J92" s="108" t="s">
        <v>85</v>
      </c>
      <c r="K92" s="99"/>
      <c r="L92" s="4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2.9" hidden="1" customHeight="1">
      <c r="A94" s="30"/>
      <c r="B94" s="31"/>
      <c r="C94" s="109" t="s">
        <v>86</v>
      </c>
      <c r="D94" s="30"/>
      <c r="E94" s="30"/>
      <c r="F94" s="30"/>
      <c r="G94" s="30"/>
      <c r="H94" s="30"/>
      <c r="I94" s="30"/>
      <c r="J94" s="70">
        <f>J128</f>
        <v>0</v>
      </c>
      <c r="K94" s="30"/>
      <c r="L94" s="4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5" t="s">
        <v>87</v>
      </c>
    </row>
    <row r="95" spans="1:47" s="9" customFormat="1" ht="24.95" hidden="1" customHeight="1">
      <c r="B95" s="110"/>
      <c r="D95" s="111" t="s">
        <v>88</v>
      </c>
      <c r="E95" s="112"/>
      <c r="F95" s="112"/>
      <c r="G95" s="112"/>
      <c r="H95" s="112"/>
      <c r="I95" s="112"/>
      <c r="J95" s="113">
        <f>J129</f>
        <v>0</v>
      </c>
      <c r="L95" s="110"/>
    </row>
    <row r="96" spans="1:47" s="10" customFormat="1" ht="19.899999999999999" hidden="1" customHeight="1">
      <c r="B96" s="114"/>
      <c r="D96" s="115" t="s">
        <v>89</v>
      </c>
      <c r="E96" s="116"/>
      <c r="F96" s="116"/>
      <c r="G96" s="116"/>
      <c r="H96" s="116"/>
      <c r="I96" s="116"/>
      <c r="J96" s="117">
        <f>J130</f>
        <v>0</v>
      </c>
      <c r="L96" s="114"/>
    </row>
    <row r="97" spans="1:31" s="10" customFormat="1" ht="19.899999999999999" hidden="1" customHeight="1">
      <c r="B97" s="114"/>
      <c r="D97" s="115" t="s">
        <v>90</v>
      </c>
      <c r="E97" s="116"/>
      <c r="F97" s="116"/>
      <c r="G97" s="116"/>
      <c r="H97" s="116"/>
      <c r="I97" s="116"/>
      <c r="J97" s="117">
        <f>J158</f>
        <v>0</v>
      </c>
      <c r="L97" s="114"/>
    </row>
    <row r="98" spans="1:31" s="10" customFormat="1" ht="19.899999999999999" hidden="1" customHeight="1">
      <c r="B98" s="114"/>
      <c r="D98" s="115" t="s">
        <v>91</v>
      </c>
      <c r="E98" s="116"/>
      <c r="F98" s="116"/>
      <c r="G98" s="116"/>
      <c r="H98" s="116"/>
      <c r="I98" s="116"/>
      <c r="J98" s="117">
        <f>J194</f>
        <v>0</v>
      </c>
      <c r="L98" s="114"/>
    </row>
    <row r="99" spans="1:31" s="10" customFormat="1" ht="19.899999999999999" hidden="1" customHeight="1">
      <c r="B99" s="114"/>
      <c r="D99" s="115" t="s">
        <v>92</v>
      </c>
      <c r="E99" s="116"/>
      <c r="F99" s="116"/>
      <c r="G99" s="116"/>
      <c r="H99" s="116"/>
      <c r="I99" s="116"/>
      <c r="J99" s="117">
        <f>J201</f>
        <v>0</v>
      </c>
      <c r="L99" s="114"/>
    </row>
    <row r="100" spans="1:31" s="10" customFormat="1" ht="19.899999999999999" hidden="1" customHeight="1">
      <c r="B100" s="114"/>
      <c r="D100" s="115" t="s">
        <v>93</v>
      </c>
      <c r="E100" s="116"/>
      <c r="F100" s="116"/>
      <c r="G100" s="116"/>
      <c r="H100" s="116"/>
      <c r="I100" s="116"/>
      <c r="J100" s="117">
        <f>J210</f>
        <v>0</v>
      </c>
      <c r="L100" s="114"/>
    </row>
    <row r="101" spans="1:31" s="10" customFormat="1" ht="19.899999999999999" hidden="1" customHeight="1">
      <c r="B101" s="114"/>
      <c r="D101" s="115" t="s">
        <v>94</v>
      </c>
      <c r="E101" s="116"/>
      <c r="F101" s="116"/>
      <c r="G101" s="116"/>
      <c r="H101" s="116"/>
      <c r="I101" s="116"/>
      <c r="J101" s="117">
        <f>J221</f>
        <v>0</v>
      </c>
      <c r="L101" s="114"/>
    </row>
    <row r="102" spans="1:31" s="9" customFormat="1" ht="24.95" hidden="1" customHeight="1">
      <c r="B102" s="110"/>
      <c r="D102" s="111" t="s">
        <v>95</v>
      </c>
      <c r="E102" s="112"/>
      <c r="F102" s="112"/>
      <c r="G102" s="112"/>
      <c r="H102" s="112"/>
      <c r="I102" s="112"/>
      <c r="J102" s="113">
        <f>J223</f>
        <v>0</v>
      </c>
      <c r="L102" s="110"/>
    </row>
    <row r="103" spans="1:31" s="10" customFormat="1" ht="19.899999999999999" hidden="1" customHeight="1">
      <c r="B103" s="114"/>
      <c r="D103" s="115" t="s">
        <v>96</v>
      </c>
      <c r="E103" s="116"/>
      <c r="F103" s="116"/>
      <c r="G103" s="116"/>
      <c r="H103" s="116"/>
      <c r="I103" s="116"/>
      <c r="J103" s="117">
        <f>J224</f>
        <v>0</v>
      </c>
      <c r="L103" s="114"/>
    </row>
    <row r="104" spans="1:31" s="10" customFormat="1" ht="19.899999999999999" hidden="1" customHeight="1">
      <c r="B104" s="114"/>
      <c r="D104" s="115" t="s">
        <v>97</v>
      </c>
      <c r="E104" s="116"/>
      <c r="F104" s="116"/>
      <c r="G104" s="116"/>
      <c r="H104" s="116"/>
      <c r="I104" s="116"/>
      <c r="J104" s="117">
        <f>J234</f>
        <v>0</v>
      </c>
      <c r="L104" s="114"/>
    </row>
    <row r="105" spans="1:31" s="10" customFormat="1" ht="19.899999999999999" hidden="1" customHeight="1">
      <c r="B105" s="114"/>
      <c r="D105" s="115" t="s">
        <v>98</v>
      </c>
      <c r="E105" s="116"/>
      <c r="F105" s="116"/>
      <c r="G105" s="116"/>
      <c r="H105" s="116"/>
      <c r="I105" s="116"/>
      <c r="J105" s="117">
        <f>J237</f>
        <v>0</v>
      </c>
      <c r="L105" s="114"/>
    </row>
    <row r="106" spans="1:31" s="9" customFormat="1" ht="24.95" hidden="1" customHeight="1">
      <c r="B106" s="110"/>
      <c r="D106" s="111" t="s">
        <v>99</v>
      </c>
      <c r="E106" s="112"/>
      <c r="F106" s="112"/>
      <c r="G106" s="112"/>
      <c r="H106" s="112"/>
      <c r="I106" s="112"/>
      <c r="J106" s="113">
        <f>J253</f>
        <v>0</v>
      </c>
      <c r="L106" s="110"/>
    </row>
    <row r="107" spans="1:31" s="10" customFormat="1" ht="19.899999999999999" hidden="1" customHeight="1">
      <c r="B107" s="114"/>
      <c r="D107" s="115" t="s">
        <v>100</v>
      </c>
      <c r="E107" s="116"/>
      <c r="F107" s="116"/>
      <c r="G107" s="116"/>
      <c r="H107" s="116"/>
      <c r="I107" s="116"/>
      <c r="J107" s="117">
        <f>J254</f>
        <v>0</v>
      </c>
      <c r="L107" s="114"/>
    </row>
    <row r="108" spans="1:31" s="9" customFormat="1" ht="24.95" hidden="1" customHeight="1">
      <c r="B108" s="110"/>
      <c r="D108" s="111" t="s">
        <v>101</v>
      </c>
      <c r="E108" s="112"/>
      <c r="F108" s="112"/>
      <c r="G108" s="112"/>
      <c r="H108" s="112"/>
      <c r="I108" s="112"/>
      <c r="J108" s="113">
        <f>J288</f>
        <v>0</v>
      </c>
      <c r="L108" s="110"/>
    </row>
    <row r="109" spans="1:31" s="10" customFormat="1" ht="19.899999999999999" hidden="1" customHeight="1">
      <c r="B109" s="114"/>
      <c r="D109" s="115" t="s">
        <v>102</v>
      </c>
      <c r="E109" s="116"/>
      <c r="F109" s="116"/>
      <c r="G109" s="116"/>
      <c r="H109" s="116"/>
      <c r="I109" s="116"/>
      <c r="J109" s="117">
        <f>J289</f>
        <v>0</v>
      </c>
      <c r="L109" s="114"/>
    </row>
    <row r="110" spans="1:31" s="9" customFormat="1" ht="21.75" hidden="1" customHeight="1">
      <c r="B110" s="110"/>
      <c r="D110" s="118" t="s">
        <v>103</v>
      </c>
      <c r="J110" s="119">
        <f>J291</f>
        <v>0</v>
      </c>
      <c r="L110" s="110"/>
    </row>
    <row r="111" spans="1:31" s="2" customFormat="1" ht="21.75" hidden="1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1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hidden="1" customHeight="1">
      <c r="A112" s="30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1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hidden="1"/>
    <row r="114" spans="1:63" hidden="1"/>
    <row r="115" spans="1:63" hidden="1"/>
    <row r="116" spans="1:63" s="2" customFormat="1" ht="6.95" customHeight="1">
      <c r="A116" s="30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24.95" customHeight="1">
      <c r="A117" s="30"/>
      <c r="B117" s="31"/>
      <c r="C117" s="19" t="s">
        <v>104</v>
      </c>
      <c r="D117" s="30"/>
      <c r="E117" s="30"/>
      <c r="F117" s="30"/>
      <c r="G117" s="30"/>
      <c r="H117" s="30"/>
      <c r="I117" s="30"/>
      <c r="J117" s="30"/>
      <c r="K117" s="30"/>
      <c r="L117" s="41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1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12" customHeight="1">
      <c r="A119" s="30"/>
      <c r="B119" s="31"/>
      <c r="C119" s="25" t="s">
        <v>14</v>
      </c>
      <c r="D119" s="30"/>
      <c r="E119" s="30"/>
      <c r="F119" s="30"/>
      <c r="G119" s="30"/>
      <c r="H119" s="30"/>
      <c r="I119" s="30"/>
      <c r="J119" s="30"/>
      <c r="K119" s="30"/>
      <c r="L119" s="41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16.5" customHeight="1">
      <c r="A120" s="30"/>
      <c r="B120" s="31"/>
      <c r="C120" s="30"/>
      <c r="D120" s="30"/>
      <c r="E120" s="202" t="str">
        <f>E7</f>
        <v>SO-02 Novostavba multifunkčného ihriska Dolné Otrokovce</v>
      </c>
      <c r="F120" s="229"/>
      <c r="G120" s="229"/>
      <c r="H120" s="229"/>
      <c r="I120" s="30"/>
      <c r="J120" s="30"/>
      <c r="K120" s="30"/>
      <c r="L120" s="41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1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2" customHeight="1">
      <c r="A122" s="30"/>
      <c r="B122" s="31"/>
      <c r="C122" s="25" t="s">
        <v>18</v>
      </c>
      <c r="D122" s="30"/>
      <c r="E122" s="30"/>
      <c r="F122" s="23" t="str">
        <f>F10</f>
        <v>Dolné Otrokovce</v>
      </c>
      <c r="G122" s="30"/>
      <c r="H122" s="30"/>
      <c r="I122" s="25" t="s">
        <v>20</v>
      </c>
      <c r="J122" s="54" t="str">
        <f>IF(J10="","",J10)</f>
        <v/>
      </c>
      <c r="K122" s="30"/>
      <c r="L122" s="41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1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40.15" customHeight="1">
      <c r="A124" s="30"/>
      <c r="B124" s="31"/>
      <c r="C124" s="25" t="s">
        <v>22</v>
      </c>
      <c r="D124" s="30"/>
      <c r="E124" s="30"/>
      <c r="F124" s="23" t="str">
        <f>E13</f>
        <v>obec Dolné Otrokovce</v>
      </c>
      <c r="G124" s="30"/>
      <c r="H124" s="30"/>
      <c r="I124" s="25" t="s">
        <v>28</v>
      </c>
      <c r="J124" s="28" t="str">
        <f>E19</f>
        <v>Ing. arch. M. DUDON, 3MP ateliér, s.r.o., Hlohovec</v>
      </c>
      <c r="K124" s="30"/>
      <c r="L124" s="41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2" customFormat="1" ht="40.15" customHeight="1">
      <c r="A125" s="30"/>
      <c r="B125" s="31"/>
      <c r="C125" s="25" t="s">
        <v>26</v>
      </c>
      <c r="D125" s="30"/>
      <c r="E125" s="30"/>
      <c r="F125" s="23" t="str">
        <f>IF(E16="","",E16)</f>
        <v>Vyplň údaj</v>
      </c>
      <c r="G125" s="30"/>
      <c r="H125" s="30"/>
      <c r="I125" s="25" t="s">
        <v>32</v>
      </c>
      <c r="J125" s="28" t="str">
        <f>E22</f>
        <v>Ing. N. Voltmannová, 3MP ateliér, s.r.o., Hlohovec</v>
      </c>
      <c r="K125" s="30"/>
      <c r="L125" s="41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2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1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3" s="11" customFormat="1" ht="29.25" customHeight="1">
      <c r="A127" s="120"/>
      <c r="B127" s="121"/>
      <c r="C127" s="122" t="s">
        <v>105</v>
      </c>
      <c r="D127" s="123" t="s">
        <v>60</v>
      </c>
      <c r="E127" s="123" t="s">
        <v>56</v>
      </c>
      <c r="F127" s="123" t="s">
        <v>57</v>
      </c>
      <c r="G127" s="123" t="s">
        <v>106</v>
      </c>
      <c r="H127" s="123" t="s">
        <v>107</v>
      </c>
      <c r="I127" s="123" t="s">
        <v>108</v>
      </c>
      <c r="J127" s="124" t="s">
        <v>85</v>
      </c>
      <c r="K127" s="125" t="s">
        <v>109</v>
      </c>
      <c r="L127" s="126"/>
      <c r="M127" s="61" t="s">
        <v>1</v>
      </c>
      <c r="N127" s="62" t="s">
        <v>39</v>
      </c>
      <c r="O127" s="62" t="s">
        <v>110</v>
      </c>
      <c r="P127" s="62" t="s">
        <v>111</v>
      </c>
      <c r="Q127" s="62" t="s">
        <v>112</v>
      </c>
      <c r="R127" s="62" t="s">
        <v>113</v>
      </c>
      <c r="S127" s="62" t="s">
        <v>114</v>
      </c>
      <c r="T127" s="63" t="s">
        <v>115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30"/>
      <c r="B128" s="31"/>
      <c r="C128" s="68" t="s">
        <v>86</v>
      </c>
      <c r="D128" s="30"/>
      <c r="E128" s="30"/>
      <c r="F128" s="30"/>
      <c r="G128" s="30"/>
      <c r="H128" s="30"/>
      <c r="I128" s="30"/>
      <c r="J128" s="127">
        <f>BK128</f>
        <v>0</v>
      </c>
      <c r="K128" s="30"/>
      <c r="L128" s="31"/>
      <c r="M128" s="64"/>
      <c r="N128" s="55"/>
      <c r="O128" s="65"/>
      <c r="P128" s="128">
        <f>P129+P223+P253+P288+P291</f>
        <v>0</v>
      </c>
      <c r="Q128" s="65"/>
      <c r="R128" s="128">
        <f>R129+R223+R253+R288+R291</f>
        <v>499.12870598000001</v>
      </c>
      <c r="S128" s="65"/>
      <c r="T128" s="129">
        <f>T129+T223+T253+T288+T291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74</v>
      </c>
      <c r="AU128" s="15" t="s">
        <v>87</v>
      </c>
      <c r="BK128" s="130">
        <f>BK129+BK223+BK253+BK288+BK291</f>
        <v>0</v>
      </c>
    </row>
    <row r="129" spans="1:65" s="12" customFormat="1" ht="25.9" customHeight="1">
      <c r="B129" s="131"/>
      <c r="D129" s="132" t="s">
        <v>74</v>
      </c>
      <c r="E129" s="133" t="s">
        <v>116</v>
      </c>
      <c r="F129" s="133" t="s">
        <v>117</v>
      </c>
      <c r="I129" s="134"/>
      <c r="J129" s="119">
        <f>BK129</f>
        <v>0</v>
      </c>
      <c r="L129" s="131"/>
      <c r="M129" s="135"/>
      <c r="N129" s="136"/>
      <c r="O129" s="136"/>
      <c r="P129" s="137">
        <f>P130+P158+P194+P201+P210+P221</f>
        <v>0</v>
      </c>
      <c r="Q129" s="136"/>
      <c r="R129" s="137">
        <f>R130+R158+R194+R201+R210+R221</f>
        <v>498.44189557999999</v>
      </c>
      <c r="S129" s="136"/>
      <c r="T129" s="138">
        <f>T130+T158+T194+T201+T210+T221</f>
        <v>0</v>
      </c>
      <c r="AR129" s="132" t="s">
        <v>80</v>
      </c>
      <c r="AT129" s="139" t="s">
        <v>74</v>
      </c>
      <c r="AU129" s="139" t="s">
        <v>75</v>
      </c>
      <c r="AY129" s="132" t="s">
        <v>118</v>
      </c>
      <c r="BK129" s="140">
        <f>BK130+BK158+BK194+BK201+BK210+BK221</f>
        <v>0</v>
      </c>
    </row>
    <row r="130" spans="1:65" s="12" customFormat="1" ht="22.9" customHeight="1">
      <c r="B130" s="131"/>
      <c r="D130" s="132" t="s">
        <v>74</v>
      </c>
      <c r="E130" s="141" t="s">
        <v>80</v>
      </c>
      <c r="F130" s="141" t="s">
        <v>119</v>
      </c>
      <c r="I130" s="134"/>
      <c r="J130" s="142">
        <f>BK130</f>
        <v>0</v>
      </c>
      <c r="L130" s="131"/>
      <c r="M130" s="135"/>
      <c r="N130" s="136"/>
      <c r="O130" s="136"/>
      <c r="P130" s="137">
        <f>SUM(P131:P157)</f>
        <v>0</v>
      </c>
      <c r="Q130" s="136"/>
      <c r="R130" s="137">
        <f>SUM(R131:R157)</f>
        <v>0</v>
      </c>
      <c r="S130" s="136"/>
      <c r="T130" s="138">
        <f>SUM(T131:T157)</f>
        <v>0</v>
      </c>
      <c r="AR130" s="132" t="s">
        <v>80</v>
      </c>
      <c r="AT130" s="139" t="s">
        <v>74</v>
      </c>
      <c r="AU130" s="139" t="s">
        <v>80</v>
      </c>
      <c r="AY130" s="132" t="s">
        <v>118</v>
      </c>
      <c r="BK130" s="140">
        <f>SUM(BK131:BK157)</f>
        <v>0</v>
      </c>
    </row>
    <row r="131" spans="1:65" s="2" customFormat="1" ht="37.9" customHeight="1">
      <c r="A131" s="30"/>
      <c r="B131" s="143"/>
      <c r="C131" s="144" t="s">
        <v>80</v>
      </c>
      <c r="D131" s="144" t="s">
        <v>120</v>
      </c>
      <c r="E131" s="145" t="s">
        <v>121</v>
      </c>
      <c r="F131" s="146" t="s">
        <v>122</v>
      </c>
      <c r="G131" s="147" t="s">
        <v>123</v>
      </c>
      <c r="H131" s="148">
        <v>819.91</v>
      </c>
      <c r="I131" s="149"/>
      <c r="J131" s="148">
        <f>ROUND(I131*H131,3)</f>
        <v>0</v>
      </c>
      <c r="K131" s="150"/>
      <c r="L131" s="31"/>
      <c r="M131" s="151" t="s">
        <v>1</v>
      </c>
      <c r="N131" s="152" t="s">
        <v>41</v>
      </c>
      <c r="O131" s="57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124</v>
      </c>
      <c r="AT131" s="155" t="s">
        <v>120</v>
      </c>
      <c r="AU131" s="155" t="s">
        <v>125</v>
      </c>
      <c r="AY131" s="15" t="s">
        <v>118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5" t="s">
        <v>125</v>
      </c>
      <c r="BK131" s="157">
        <f>ROUND(I131*H131,3)</f>
        <v>0</v>
      </c>
      <c r="BL131" s="15" t="s">
        <v>124</v>
      </c>
      <c r="BM131" s="155" t="s">
        <v>126</v>
      </c>
    </row>
    <row r="132" spans="1:65" s="13" customFormat="1">
      <c r="B132" s="158"/>
      <c r="D132" s="159" t="s">
        <v>127</v>
      </c>
      <c r="E132" s="160" t="s">
        <v>1</v>
      </c>
      <c r="F132" s="161" t="s">
        <v>128</v>
      </c>
      <c r="H132" s="162">
        <v>819.91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127</v>
      </c>
      <c r="AU132" s="160" t="s">
        <v>125</v>
      </c>
      <c r="AV132" s="13" t="s">
        <v>125</v>
      </c>
      <c r="AW132" s="13" t="s">
        <v>30</v>
      </c>
      <c r="AX132" s="13" t="s">
        <v>80</v>
      </c>
      <c r="AY132" s="160" t="s">
        <v>118</v>
      </c>
    </row>
    <row r="133" spans="1:65" s="2" customFormat="1" ht="24.2" customHeight="1">
      <c r="A133" s="30"/>
      <c r="B133" s="143"/>
      <c r="C133" s="144" t="s">
        <v>125</v>
      </c>
      <c r="D133" s="144" t="s">
        <v>120</v>
      </c>
      <c r="E133" s="145" t="s">
        <v>129</v>
      </c>
      <c r="F133" s="146" t="s">
        <v>130</v>
      </c>
      <c r="G133" s="147" t="s">
        <v>131</v>
      </c>
      <c r="H133" s="148">
        <v>122.98699999999999</v>
      </c>
      <c r="I133" s="149"/>
      <c r="J133" s="148">
        <f>ROUND(I133*H133,3)</f>
        <v>0</v>
      </c>
      <c r="K133" s="150"/>
      <c r="L133" s="31"/>
      <c r="M133" s="151" t="s">
        <v>1</v>
      </c>
      <c r="N133" s="152" t="s">
        <v>41</v>
      </c>
      <c r="O133" s="57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124</v>
      </c>
      <c r="AT133" s="155" t="s">
        <v>120</v>
      </c>
      <c r="AU133" s="155" t="s">
        <v>125</v>
      </c>
      <c r="AY133" s="15" t="s">
        <v>118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5" t="s">
        <v>125</v>
      </c>
      <c r="BK133" s="157">
        <f>ROUND(I133*H133,3)</f>
        <v>0</v>
      </c>
      <c r="BL133" s="15" t="s">
        <v>124</v>
      </c>
      <c r="BM133" s="155" t="s">
        <v>132</v>
      </c>
    </row>
    <row r="134" spans="1:65" s="13" customFormat="1">
      <c r="B134" s="158"/>
      <c r="D134" s="159" t="s">
        <v>127</v>
      </c>
      <c r="E134" s="160" t="s">
        <v>1</v>
      </c>
      <c r="F134" s="161" t="s">
        <v>133</v>
      </c>
      <c r="H134" s="162">
        <v>122.98699999999999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127</v>
      </c>
      <c r="AU134" s="160" t="s">
        <v>125</v>
      </c>
      <c r="AV134" s="13" t="s">
        <v>125</v>
      </c>
      <c r="AW134" s="13" t="s">
        <v>30</v>
      </c>
      <c r="AX134" s="13" t="s">
        <v>80</v>
      </c>
      <c r="AY134" s="160" t="s">
        <v>118</v>
      </c>
    </row>
    <row r="135" spans="1:65" s="2" customFormat="1" ht="24.2" customHeight="1">
      <c r="A135" s="30"/>
      <c r="B135" s="143"/>
      <c r="C135" s="144" t="s">
        <v>134</v>
      </c>
      <c r="D135" s="144" t="s">
        <v>120</v>
      </c>
      <c r="E135" s="145" t="s">
        <v>135</v>
      </c>
      <c r="F135" s="146" t="s">
        <v>136</v>
      </c>
      <c r="G135" s="147" t="s">
        <v>131</v>
      </c>
      <c r="H135" s="148">
        <v>60.762999999999998</v>
      </c>
      <c r="I135" s="149"/>
      <c r="J135" s="148">
        <f>ROUND(I135*H135,3)</f>
        <v>0</v>
      </c>
      <c r="K135" s="150"/>
      <c r="L135" s="31"/>
      <c r="M135" s="151" t="s">
        <v>1</v>
      </c>
      <c r="N135" s="152" t="s">
        <v>41</v>
      </c>
      <c r="O135" s="57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124</v>
      </c>
      <c r="AT135" s="155" t="s">
        <v>120</v>
      </c>
      <c r="AU135" s="155" t="s">
        <v>125</v>
      </c>
      <c r="AY135" s="15" t="s">
        <v>118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5" t="s">
        <v>125</v>
      </c>
      <c r="BK135" s="157">
        <f>ROUND(I135*H135,3)</f>
        <v>0</v>
      </c>
      <c r="BL135" s="15" t="s">
        <v>124</v>
      </c>
      <c r="BM135" s="155" t="s">
        <v>137</v>
      </c>
    </row>
    <row r="136" spans="1:65" s="13" customFormat="1">
      <c r="B136" s="158"/>
      <c r="D136" s="159" t="s">
        <v>127</v>
      </c>
      <c r="E136" s="160" t="s">
        <v>1</v>
      </c>
      <c r="F136" s="161" t="s">
        <v>138</v>
      </c>
      <c r="H136" s="162">
        <v>59.911000000000001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127</v>
      </c>
      <c r="AU136" s="160" t="s">
        <v>125</v>
      </c>
      <c r="AV136" s="13" t="s">
        <v>125</v>
      </c>
      <c r="AW136" s="13" t="s">
        <v>30</v>
      </c>
      <c r="AX136" s="13" t="s">
        <v>75</v>
      </c>
      <c r="AY136" s="160" t="s">
        <v>118</v>
      </c>
    </row>
    <row r="137" spans="1:65" s="13" customFormat="1">
      <c r="B137" s="158"/>
      <c r="D137" s="159" t="s">
        <v>127</v>
      </c>
      <c r="E137" s="160" t="s">
        <v>1</v>
      </c>
      <c r="F137" s="161" t="s">
        <v>139</v>
      </c>
      <c r="H137" s="162">
        <v>0.85199999999999998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127</v>
      </c>
      <c r="AU137" s="160" t="s">
        <v>125</v>
      </c>
      <c r="AV137" s="13" t="s">
        <v>125</v>
      </c>
      <c r="AW137" s="13" t="s">
        <v>30</v>
      </c>
      <c r="AX137" s="13" t="s">
        <v>75</v>
      </c>
      <c r="AY137" s="160" t="s">
        <v>118</v>
      </c>
    </row>
    <row r="138" spans="1:65" s="13" customFormat="1">
      <c r="B138" s="158"/>
      <c r="D138" s="159" t="s">
        <v>127</v>
      </c>
      <c r="E138" s="160" t="s">
        <v>1</v>
      </c>
      <c r="F138" s="161" t="s">
        <v>75</v>
      </c>
      <c r="H138" s="162">
        <v>0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127</v>
      </c>
      <c r="AU138" s="160" t="s">
        <v>125</v>
      </c>
      <c r="AV138" s="13" t="s">
        <v>125</v>
      </c>
      <c r="AW138" s="13" t="s">
        <v>30</v>
      </c>
      <c r="AX138" s="13" t="s">
        <v>75</v>
      </c>
      <c r="AY138" s="160" t="s">
        <v>118</v>
      </c>
    </row>
    <row r="139" spans="1:65" s="13" customFormat="1">
      <c r="B139" s="158"/>
      <c r="D139" s="159" t="s">
        <v>127</v>
      </c>
      <c r="E139" s="160" t="s">
        <v>1</v>
      </c>
      <c r="F139" s="161" t="s">
        <v>75</v>
      </c>
      <c r="H139" s="162">
        <v>0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127</v>
      </c>
      <c r="AU139" s="160" t="s">
        <v>125</v>
      </c>
      <c r="AV139" s="13" t="s">
        <v>125</v>
      </c>
      <c r="AW139" s="13" t="s">
        <v>30</v>
      </c>
      <c r="AX139" s="13" t="s">
        <v>75</v>
      </c>
      <c r="AY139" s="160" t="s">
        <v>118</v>
      </c>
    </row>
    <row r="140" spans="1:65" s="2" customFormat="1" ht="21.75" customHeight="1">
      <c r="A140" s="30"/>
      <c r="B140" s="143"/>
      <c r="C140" s="144" t="s">
        <v>124</v>
      </c>
      <c r="D140" s="144" t="s">
        <v>120</v>
      </c>
      <c r="E140" s="145" t="s">
        <v>140</v>
      </c>
      <c r="F140" s="146" t="s">
        <v>141</v>
      </c>
      <c r="G140" s="147" t="s">
        <v>131</v>
      </c>
      <c r="H140" s="148">
        <v>45.418999999999997</v>
      </c>
      <c r="I140" s="149"/>
      <c r="J140" s="148">
        <f>ROUND(I140*H140,3)</f>
        <v>0</v>
      </c>
      <c r="K140" s="150"/>
      <c r="L140" s="31"/>
      <c r="M140" s="151" t="s">
        <v>1</v>
      </c>
      <c r="N140" s="152" t="s">
        <v>41</v>
      </c>
      <c r="O140" s="57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124</v>
      </c>
      <c r="AT140" s="155" t="s">
        <v>120</v>
      </c>
      <c r="AU140" s="155" t="s">
        <v>125</v>
      </c>
      <c r="AY140" s="15" t="s">
        <v>118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5" t="s">
        <v>125</v>
      </c>
      <c r="BK140" s="157">
        <f>ROUND(I140*H140,3)</f>
        <v>0</v>
      </c>
      <c r="BL140" s="15" t="s">
        <v>124</v>
      </c>
      <c r="BM140" s="155" t="s">
        <v>142</v>
      </c>
    </row>
    <row r="141" spans="1:65" s="13" customFormat="1">
      <c r="B141" s="158"/>
      <c r="D141" s="159" t="s">
        <v>127</v>
      </c>
      <c r="E141" s="160" t="s">
        <v>1</v>
      </c>
      <c r="F141" s="161" t="s">
        <v>143</v>
      </c>
      <c r="H141" s="162">
        <v>3.4049999999999998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127</v>
      </c>
      <c r="AU141" s="160" t="s">
        <v>125</v>
      </c>
      <c r="AV141" s="13" t="s">
        <v>125</v>
      </c>
      <c r="AW141" s="13" t="s">
        <v>30</v>
      </c>
      <c r="AX141" s="13" t="s">
        <v>75</v>
      </c>
      <c r="AY141" s="160" t="s">
        <v>118</v>
      </c>
    </row>
    <row r="142" spans="1:65" s="13" customFormat="1">
      <c r="B142" s="158"/>
      <c r="D142" s="159" t="s">
        <v>127</v>
      </c>
      <c r="E142" s="160" t="s">
        <v>1</v>
      </c>
      <c r="F142" s="161" t="s">
        <v>144</v>
      </c>
      <c r="H142" s="162">
        <v>1.26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127</v>
      </c>
      <c r="AU142" s="160" t="s">
        <v>125</v>
      </c>
      <c r="AV142" s="13" t="s">
        <v>125</v>
      </c>
      <c r="AW142" s="13" t="s">
        <v>30</v>
      </c>
      <c r="AX142" s="13" t="s">
        <v>75</v>
      </c>
      <c r="AY142" s="160" t="s">
        <v>118</v>
      </c>
    </row>
    <row r="143" spans="1:65" s="13" customFormat="1" ht="22.5">
      <c r="B143" s="158"/>
      <c r="D143" s="159" t="s">
        <v>127</v>
      </c>
      <c r="E143" s="160" t="s">
        <v>1</v>
      </c>
      <c r="F143" s="161" t="s">
        <v>145</v>
      </c>
      <c r="H143" s="162">
        <v>40.753999999999998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127</v>
      </c>
      <c r="AU143" s="160" t="s">
        <v>125</v>
      </c>
      <c r="AV143" s="13" t="s">
        <v>125</v>
      </c>
      <c r="AW143" s="13" t="s">
        <v>30</v>
      </c>
      <c r="AX143" s="13" t="s">
        <v>75</v>
      </c>
      <c r="AY143" s="160" t="s">
        <v>118</v>
      </c>
    </row>
    <row r="144" spans="1:65" s="2" customFormat="1" ht="21.75" customHeight="1">
      <c r="A144" s="30"/>
      <c r="B144" s="143"/>
      <c r="C144" s="144" t="s">
        <v>146</v>
      </c>
      <c r="D144" s="144" t="s">
        <v>120</v>
      </c>
      <c r="E144" s="145" t="s">
        <v>147</v>
      </c>
      <c r="F144" s="146" t="s">
        <v>148</v>
      </c>
      <c r="G144" s="147" t="s">
        <v>131</v>
      </c>
      <c r="H144" s="148">
        <v>1.4339999999999999</v>
      </c>
      <c r="I144" s="149"/>
      <c r="J144" s="148">
        <f>ROUND(I144*H144,3)</f>
        <v>0</v>
      </c>
      <c r="K144" s="150"/>
      <c r="L144" s="31"/>
      <c r="M144" s="151" t="s">
        <v>1</v>
      </c>
      <c r="N144" s="152" t="s">
        <v>41</v>
      </c>
      <c r="O144" s="57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124</v>
      </c>
      <c r="AT144" s="155" t="s">
        <v>120</v>
      </c>
      <c r="AU144" s="155" t="s">
        <v>125</v>
      </c>
      <c r="AY144" s="15" t="s">
        <v>118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5" t="s">
        <v>125</v>
      </c>
      <c r="BK144" s="157">
        <f>ROUND(I144*H144,3)</f>
        <v>0</v>
      </c>
      <c r="BL144" s="15" t="s">
        <v>124</v>
      </c>
      <c r="BM144" s="155" t="s">
        <v>149</v>
      </c>
    </row>
    <row r="145" spans="1:65" s="13" customFormat="1">
      <c r="B145" s="158"/>
      <c r="D145" s="159" t="s">
        <v>127</v>
      </c>
      <c r="E145" s="160" t="s">
        <v>1</v>
      </c>
      <c r="F145" s="161" t="s">
        <v>150</v>
      </c>
      <c r="H145" s="162">
        <v>0.71699999999999997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127</v>
      </c>
      <c r="AU145" s="160" t="s">
        <v>125</v>
      </c>
      <c r="AV145" s="13" t="s">
        <v>125</v>
      </c>
      <c r="AW145" s="13" t="s">
        <v>30</v>
      </c>
      <c r="AX145" s="13" t="s">
        <v>75</v>
      </c>
      <c r="AY145" s="160" t="s">
        <v>118</v>
      </c>
    </row>
    <row r="146" spans="1:65" s="13" customFormat="1">
      <c r="B146" s="158"/>
      <c r="D146" s="159" t="s">
        <v>127</v>
      </c>
      <c r="E146" s="160" t="s">
        <v>1</v>
      </c>
      <c r="F146" s="161" t="s">
        <v>151</v>
      </c>
      <c r="H146" s="162">
        <v>0.71699999999999997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127</v>
      </c>
      <c r="AU146" s="160" t="s">
        <v>125</v>
      </c>
      <c r="AV146" s="13" t="s">
        <v>125</v>
      </c>
      <c r="AW146" s="13" t="s">
        <v>30</v>
      </c>
      <c r="AX146" s="13" t="s">
        <v>75</v>
      </c>
      <c r="AY146" s="160" t="s">
        <v>118</v>
      </c>
    </row>
    <row r="147" spans="1:65" s="2" customFormat="1" ht="16.5" customHeight="1">
      <c r="A147" s="30"/>
      <c r="B147" s="143"/>
      <c r="C147" s="144" t="s">
        <v>152</v>
      </c>
      <c r="D147" s="144" t="s">
        <v>120</v>
      </c>
      <c r="E147" s="145" t="s">
        <v>153</v>
      </c>
      <c r="F147" s="146" t="s">
        <v>154</v>
      </c>
      <c r="G147" s="147" t="s">
        <v>131</v>
      </c>
      <c r="H147" s="148">
        <v>40.646000000000001</v>
      </c>
      <c r="I147" s="149"/>
      <c r="J147" s="148">
        <f>ROUND(I147*H147,3)</f>
        <v>0</v>
      </c>
      <c r="K147" s="150"/>
      <c r="L147" s="31"/>
      <c r="M147" s="151" t="s">
        <v>1</v>
      </c>
      <c r="N147" s="152" t="s">
        <v>41</v>
      </c>
      <c r="O147" s="57"/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5" t="s">
        <v>124</v>
      </c>
      <c r="AT147" s="155" t="s">
        <v>120</v>
      </c>
      <c r="AU147" s="155" t="s">
        <v>125</v>
      </c>
      <c r="AY147" s="15" t="s">
        <v>118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5" t="s">
        <v>125</v>
      </c>
      <c r="BK147" s="157">
        <f>ROUND(I147*H147,3)</f>
        <v>0</v>
      </c>
      <c r="BL147" s="15" t="s">
        <v>124</v>
      </c>
      <c r="BM147" s="155" t="s">
        <v>155</v>
      </c>
    </row>
    <row r="148" spans="1:65" s="13" customFormat="1" ht="22.5">
      <c r="B148" s="158"/>
      <c r="D148" s="159" t="s">
        <v>127</v>
      </c>
      <c r="E148" s="160" t="s">
        <v>1</v>
      </c>
      <c r="F148" s="161" t="s">
        <v>156</v>
      </c>
      <c r="H148" s="162">
        <v>40.646000000000001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127</v>
      </c>
      <c r="AU148" s="160" t="s">
        <v>125</v>
      </c>
      <c r="AV148" s="13" t="s">
        <v>125</v>
      </c>
      <c r="AW148" s="13" t="s">
        <v>30</v>
      </c>
      <c r="AX148" s="13" t="s">
        <v>80</v>
      </c>
      <c r="AY148" s="160" t="s">
        <v>118</v>
      </c>
    </row>
    <row r="149" spans="1:65" s="2" customFormat="1" ht="24.2" customHeight="1">
      <c r="A149" s="30"/>
      <c r="B149" s="143"/>
      <c r="C149" s="144" t="s">
        <v>157</v>
      </c>
      <c r="D149" s="144" t="s">
        <v>120</v>
      </c>
      <c r="E149" s="145" t="s">
        <v>158</v>
      </c>
      <c r="F149" s="146" t="s">
        <v>159</v>
      </c>
      <c r="G149" s="147" t="s">
        <v>131</v>
      </c>
      <c r="H149" s="148">
        <v>148.262</v>
      </c>
      <c r="I149" s="149"/>
      <c r="J149" s="148">
        <f>ROUND(I149*H149,3)</f>
        <v>0</v>
      </c>
      <c r="K149" s="150"/>
      <c r="L149" s="31"/>
      <c r="M149" s="151" t="s">
        <v>1</v>
      </c>
      <c r="N149" s="152" t="s">
        <v>41</v>
      </c>
      <c r="O149" s="57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5" t="s">
        <v>124</v>
      </c>
      <c r="AT149" s="155" t="s">
        <v>120</v>
      </c>
      <c r="AU149" s="155" t="s">
        <v>125</v>
      </c>
      <c r="AY149" s="15" t="s">
        <v>118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5" t="s">
        <v>125</v>
      </c>
      <c r="BK149" s="157">
        <f>ROUND(I149*H149,3)</f>
        <v>0</v>
      </c>
      <c r="BL149" s="15" t="s">
        <v>124</v>
      </c>
      <c r="BM149" s="155" t="s">
        <v>160</v>
      </c>
    </row>
    <row r="150" spans="1:65" s="13" customFormat="1">
      <c r="B150" s="158"/>
      <c r="D150" s="159" t="s">
        <v>127</v>
      </c>
      <c r="E150" s="160" t="s">
        <v>1</v>
      </c>
      <c r="F150" s="161" t="s">
        <v>161</v>
      </c>
      <c r="H150" s="162">
        <v>148.262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127</v>
      </c>
      <c r="AU150" s="160" t="s">
        <v>125</v>
      </c>
      <c r="AV150" s="13" t="s">
        <v>125</v>
      </c>
      <c r="AW150" s="13" t="s">
        <v>30</v>
      </c>
      <c r="AX150" s="13" t="s">
        <v>80</v>
      </c>
      <c r="AY150" s="160" t="s">
        <v>118</v>
      </c>
    </row>
    <row r="151" spans="1:65" s="2" customFormat="1" ht="24.2" customHeight="1">
      <c r="A151" s="30"/>
      <c r="B151" s="143"/>
      <c r="C151" s="144" t="s">
        <v>162</v>
      </c>
      <c r="D151" s="144" t="s">
        <v>120</v>
      </c>
      <c r="E151" s="145" t="s">
        <v>163</v>
      </c>
      <c r="F151" s="146" t="s">
        <v>164</v>
      </c>
      <c r="G151" s="147" t="s">
        <v>131</v>
      </c>
      <c r="H151" s="148">
        <v>148.262</v>
      </c>
      <c r="I151" s="149"/>
      <c r="J151" s="148">
        <f>ROUND(I151*H151,3)</f>
        <v>0</v>
      </c>
      <c r="K151" s="150"/>
      <c r="L151" s="31"/>
      <c r="M151" s="151" t="s">
        <v>1</v>
      </c>
      <c r="N151" s="152" t="s">
        <v>41</v>
      </c>
      <c r="O151" s="57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5" t="s">
        <v>124</v>
      </c>
      <c r="AT151" s="155" t="s">
        <v>120</v>
      </c>
      <c r="AU151" s="155" t="s">
        <v>125</v>
      </c>
      <c r="AY151" s="15" t="s">
        <v>118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5" t="s">
        <v>125</v>
      </c>
      <c r="BK151" s="157">
        <f>ROUND(I151*H151,3)</f>
        <v>0</v>
      </c>
      <c r="BL151" s="15" t="s">
        <v>124</v>
      </c>
      <c r="BM151" s="155" t="s">
        <v>165</v>
      </c>
    </row>
    <row r="152" spans="1:65" s="2" customFormat="1" ht="21.75" customHeight="1">
      <c r="A152" s="30"/>
      <c r="B152" s="143"/>
      <c r="C152" s="144" t="s">
        <v>166</v>
      </c>
      <c r="D152" s="144" t="s">
        <v>120</v>
      </c>
      <c r="E152" s="145" t="s">
        <v>167</v>
      </c>
      <c r="F152" s="146" t="s">
        <v>168</v>
      </c>
      <c r="G152" s="147" t="s">
        <v>131</v>
      </c>
      <c r="H152" s="148">
        <v>148.262</v>
      </c>
      <c r="I152" s="149"/>
      <c r="J152" s="148">
        <f>ROUND(I152*H152,3)</f>
        <v>0</v>
      </c>
      <c r="K152" s="150"/>
      <c r="L152" s="31"/>
      <c r="M152" s="151" t="s">
        <v>1</v>
      </c>
      <c r="N152" s="152" t="s">
        <v>41</v>
      </c>
      <c r="O152" s="57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124</v>
      </c>
      <c r="AT152" s="155" t="s">
        <v>120</v>
      </c>
      <c r="AU152" s="155" t="s">
        <v>125</v>
      </c>
      <c r="AY152" s="15" t="s">
        <v>118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125</v>
      </c>
      <c r="BK152" s="157">
        <f>ROUND(I152*H152,3)</f>
        <v>0</v>
      </c>
      <c r="BL152" s="15" t="s">
        <v>124</v>
      </c>
      <c r="BM152" s="155" t="s">
        <v>169</v>
      </c>
    </row>
    <row r="153" spans="1:65" s="2" customFormat="1" ht="24.2" customHeight="1">
      <c r="A153" s="30"/>
      <c r="B153" s="143"/>
      <c r="C153" s="144" t="s">
        <v>170</v>
      </c>
      <c r="D153" s="144" t="s">
        <v>120</v>
      </c>
      <c r="E153" s="145" t="s">
        <v>171</v>
      </c>
      <c r="F153" s="146" t="s">
        <v>172</v>
      </c>
      <c r="G153" s="147" t="s">
        <v>131</v>
      </c>
      <c r="H153" s="148">
        <v>39.295999999999999</v>
      </c>
      <c r="I153" s="149"/>
      <c r="J153" s="148">
        <f>ROUND(I153*H153,3)</f>
        <v>0</v>
      </c>
      <c r="K153" s="150"/>
      <c r="L153" s="31"/>
      <c r="M153" s="151" t="s">
        <v>1</v>
      </c>
      <c r="N153" s="152" t="s">
        <v>41</v>
      </c>
      <c r="O153" s="57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124</v>
      </c>
      <c r="AT153" s="155" t="s">
        <v>120</v>
      </c>
      <c r="AU153" s="155" t="s">
        <v>125</v>
      </c>
      <c r="AY153" s="15" t="s">
        <v>118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5" t="s">
        <v>125</v>
      </c>
      <c r="BK153" s="157">
        <f>ROUND(I153*H153,3)</f>
        <v>0</v>
      </c>
      <c r="BL153" s="15" t="s">
        <v>124</v>
      </c>
      <c r="BM153" s="155" t="s">
        <v>173</v>
      </c>
    </row>
    <row r="154" spans="1:65" s="13" customFormat="1" ht="22.5">
      <c r="B154" s="158"/>
      <c r="D154" s="159" t="s">
        <v>127</v>
      </c>
      <c r="E154" s="160" t="s">
        <v>1</v>
      </c>
      <c r="F154" s="161" t="s">
        <v>174</v>
      </c>
      <c r="H154" s="162">
        <v>39.295999999999999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127</v>
      </c>
      <c r="AU154" s="160" t="s">
        <v>125</v>
      </c>
      <c r="AV154" s="13" t="s">
        <v>125</v>
      </c>
      <c r="AW154" s="13" t="s">
        <v>30</v>
      </c>
      <c r="AX154" s="13" t="s">
        <v>80</v>
      </c>
      <c r="AY154" s="160" t="s">
        <v>118</v>
      </c>
    </row>
    <row r="155" spans="1:65" s="2" customFormat="1" ht="33" customHeight="1">
      <c r="A155" s="30"/>
      <c r="B155" s="143"/>
      <c r="C155" s="144" t="s">
        <v>175</v>
      </c>
      <c r="D155" s="144" t="s">
        <v>120</v>
      </c>
      <c r="E155" s="145" t="s">
        <v>176</v>
      </c>
      <c r="F155" s="146" t="s">
        <v>177</v>
      </c>
      <c r="G155" s="147" t="s">
        <v>131</v>
      </c>
      <c r="H155" s="148">
        <v>148.262</v>
      </c>
      <c r="I155" s="149"/>
      <c r="J155" s="148">
        <f>ROUND(I155*H155,3)</f>
        <v>0</v>
      </c>
      <c r="K155" s="150"/>
      <c r="L155" s="31"/>
      <c r="M155" s="151" t="s">
        <v>1</v>
      </c>
      <c r="N155" s="152" t="s">
        <v>41</v>
      </c>
      <c r="O155" s="57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5" t="s">
        <v>124</v>
      </c>
      <c r="AT155" s="155" t="s">
        <v>120</v>
      </c>
      <c r="AU155" s="155" t="s">
        <v>125</v>
      </c>
      <c r="AY155" s="15" t="s">
        <v>118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5" t="s">
        <v>125</v>
      </c>
      <c r="BK155" s="157">
        <f>ROUND(I155*H155,3)</f>
        <v>0</v>
      </c>
      <c r="BL155" s="15" t="s">
        <v>124</v>
      </c>
      <c r="BM155" s="155" t="s">
        <v>178</v>
      </c>
    </row>
    <row r="156" spans="1:65" s="2" customFormat="1" ht="24.2" customHeight="1">
      <c r="A156" s="30"/>
      <c r="B156" s="143"/>
      <c r="C156" s="144" t="s">
        <v>179</v>
      </c>
      <c r="D156" s="144" t="s">
        <v>120</v>
      </c>
      <c r="E156" s="145" t="s">
        <v>180</v>
      </c>
      <c r="F156" s="146" t="s">
        <v>181</v>
      </c>
      <c r="G156" s="147" t="s">
        <v>123</v>
      </c>
      <c r="H156" s="148">
        <v>819.91</v>
      </c>
      <c r="I156" s="149"/>
      <c r="J156" s="148">
        <f>ROUND(I156*H156,3)</f>
        <v>0</v>
      </c>
      <c r="K156" s="150"/>
      <c r="L156" s="31"/>
      <c r="M156" s="151" t="s">
        <v>1</v>
      </c>
      <c r="N156" s="152" t="s">
        <v>41</v>
      </c>
      <c r="O156" s="57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124</v>
      </c>
      <c r="AT156" s="155" t="s">
        <v>120</v>
      </c>
      <c r="AU156" s="155" t="s">
        <v>125</v>
      </c>
      <c r="AY156" s="15" t="s">
        <v>118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5" t="s">
        <v>125</v>
      </c>
      <c r="BK156" s="157">
        <f>ROUND(I156*H156,3)</f>
        <v>0</v>
      </c>
      <c r="BL156" s="15" t="s">
        <v>124</v>
      </c>
      <c r="BM156" s="155" t="s">
        <v>182</v>
      </c>
    </row>
    <row r="157" spans="1:65" s="13" customFormat="1">
      <c r="B157" s="158"/>
      <c r="D157" s="159" t="s">
        <v>127</v>
      </c>
      <c r="E157" s="160" t="s">
        <v>1</v>
      </c>
      <c r="F157" s="161" t="s">
        <v>183</v>
      </c>
      <c r="H157" s="162">
        <v>819.91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127</v>
      </c>
      <c r="AU157" s="160" t="s">
        <v>125</v>
      </c>
      <c r="AV157" s="13" t="s">
        <v>125</v>
      </c>
      <c r="AW157" s="13" t="s">
        <v>30</v>
      </c>
      <c r="AX157" s="13" t="s">
        <v>80</v>
      </c>
      <c r="AY157" s="160" t="s">
        <v>118</v>
      </c>
    </row>
    <row r="158" spans="1:65" s="12" customFormat="1" ht="22.9" customHeight="1">
      <c r="B158" s="131"/>
      <c r="D158" s="132" t="s">
        <v>74</v>
      </c>
      <c r="E158" s="141" t="s">
        <v>125</v>
      </c>
      <c r="F158" s="141" t="s">
        <v>184</v>
      </c>
      <c r="I158" s="134"/>
      <c r="J158" s="142">
        <f>BK158</f>
        <v>0</v>
      </c>
      <c r="L158" s="131"/>
      <c r="M158" s="135"/>
      <c r="N158" s="136"/>
      <c r="O158" s="136"/>
      <c r="P158" s="137">
        <f>SUM(P159:P193)</f>
        <v>0</v>
      </c>
      <c r="Q158" s="136"/>
      <c r="R158" s="137">
        <f>SUM(R159:R193)</f>
        <v>105.6244514</v>
      </c>
      <c r="S158" s="136"/>
      <c r="T158" s="138">
        <f>SUM(T159:T193)</f>
        <v>0</v>
      </c>
      <c r="AR158" s="132" t="s">
        <v>80</v>
      </c>
      <c r="AT158" s="139" t="s">
        <v>74</v>
      </c>
      <c r="AU158" s="139" t="s">
        <v>80</v>
      </c>
      <c r="AY158" s="132" t="s">
        <v>118</v>
      </c>
      <c r="BK158" s="140">
        <f>SUM(BK159:BK193)</f>
        <v>0</v>
      </c>
    </row>
    <row r="159" spans="1:65" s="2" customFormat="1" ht="24.2" customHeight="1">
      <c r="A159" s="30"/>
      <c r="B159" s="143"/>
      <c r="C159" s="144" t="s">
        <v>185</v>
      </c>
      <c r="D159" s="144" t="s">
        <v>120</v>
      </c>
      <c r="E159" s="145" t="s">
        <v>186</v>
      </c>
      <c r="F159" s="146" t="s">
        <v>187</v>
      </c>
      <c r="G159" s="147" t="s">
        <v>131</v>
      </c>
      <c r="H159" s="148">
        <v>26.404</v>
      </c>
      <c r="I159" s="149"/>
      <c r="J159" s="148">
        <f>ROUND(I159*H159,3)</f>
        <v>0</v>
      </c>
      <c r="K159" s="150"/>
      <c r="L159" s="31"/>
      <c r="M159" s="151" t="s">
        <v>1</v>
      </c>
      <c r="N159" s="152" t="s">
        <v>41</v>
      </c>
      <c r="O159" s="57"/>
      <c r="P159" s="153">
        <f>O159*H159</f>
        <v>0</v>
      </c>
      <c r="Q159" s="153">
        <v>2.004</v>
      </c>
      <c r="R159" s="153">
        <f>Q159*H159</f>
        <v>52.913615999999998</v>
      </c>
      <c r="S159" s="153">
        <v>0</v>
      </c>
      <c r="T159" s="15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124</v>
      </c>
      <c r="AT159" s="155" t="s">
        <v>120</v>
      </c>
      <c r="AU159" s="155" t="s">
        <v>125</v>
      </c>
      <c r="AY159" s="15" t="s">
        <v>118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5" t="s">
        <v>125</v>
      </c>
      <c r="BK159" s="157">
        <f>ROUND(I159*H159,3)</f>
        <v>0</v>
      </c>
      <c r="BL159" s="15" t="s">
        <v>124</v>
      </c>
      <c r="BM159" s="155" t="s">
        <v>188</v>
      </c>
    </row>
    <row r="160" spans="1:65" s="13" customFormat="1">
      <c r="B160" s="158"/>
      <c r="D160" s="159" t="s">
        <v>127</v>
      </c>
      <c r="E160" s="160" t="s">
        <v>1</v>
      </c>
      <c r="F160" s="161" t="s">
        <v>189</v>
      </c>
      <c r="H160" s="162">
        <v>26.404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127</v>
      </c>
      <c r="AU160" s="160" t="s">
        <v>125</v>
      </c>
      <c r="AV160" s="13" t="s">
        <v>125</v>
      </c>
      <c r="AW160" s="13" t="s">
        <v>30</v>
      </c>
      <c r="AX160" s="13" t="s">
        <v>80</v>
      </c>
      <c r="AY160" s="160" t="s">
        <v>118</v>
      </c>
    </row>
    <row r="161" spans="1:65" s="2" customFormat="1" ht="33" customHeight="1">
      <c r="A161" s="30"/>
      <c r="B161" s="143"/>
      <c r="C161" s="144" t="s">
        <v>190</v>
      </c>
      <c r="D161" s="144" t="s">
        <v>120</v>
      </c>
      <c r="E161" s="145" t="s">
        <v>191</v>
      </c>
      <c r="F161" s="146" t="s">
        <v>192</v>
      </c>
      <c r="G161" s="147" t="s">
        <v>123</v>
      </c>
      <c r="H161" s="148">
        <v>200.9</v>
      </c>
      <c r="I161" s="149"/>
      <c r="J161" s="148">
        <f>ROUND(I161*H161,3)</f>
        <v>0</v>
      </c>
      <c r="K161" s="150"/>
      <c r="L161" s="31"/>
      <c r="M161" s="151" t="s">
        <v>1</v>
      </c>
      <c r="N161" s="152" t="s">
        <v>41</v>
      </c>
      <c r="O161" s="57"/>
      <c r="P161" s="153">
        <f>O161*H161</f>
        <v>0</v>
      </c>
      <c r="Q161" s="153">
        <v>3.5E-4</v>
      </c>
      <c r="R161" s="153">
        <f>Q161*H161</f>
        <v>7.0315000000000003E-2</v>
      </c>
      <c r="S161" s="153">
        <v>0</v>
      </c>
      <c r="T161" s="154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124</v>
      </c>
      <c r="AT161" s="155" t="s">
        <v>120</v>
      </c>
      <c r="AU161" s="155" t="s">
        <v>125</v>
      </c>
      <c r="AY161" s="15" t="s">
        <v>118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5" t="s">
        <v>125</v>
      </c>
      <c r="BK161" s="157">
        <f>ROUND(I161*H161,3)</f>
        <v>0</v>
      </c>
      <c r="BL161" s="15" t="s">
        <v>124</v>
      </c>
      <c r="BM161" s="155" t="s">
        <v>193</v>
      </c>
    </row>
    <row r="162" spans="1:65" s="13" customFormat="1">
      <c r="B162" s="158"/>
      <c r="D162" s="159" t="s">
        <v>127</v>
      </c>
      <c r="E162" s="160" t="s">
        <v>1</v>
      </c>
      <c r="F162" s="161" t="s">
        <v>194</v>
      </c>
      <c r="H162" s="162">
        <v>200.9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127</v>
      </c>
      <c r="AU162" s="160" t="s">
        <v>125</v>
      </c>
      <c r="AV162" s="13" t="s">
        <v>125</v>
      </c>
      <c r="AW162" s="13" t="s">
        <v>30</v>
      </c>
      <c r="AX162" s="13" t="s">
        <v>80</v>
      </c>
      <c r="AY162" s="160" t="s">
        <v>118</v>
      </c>
    </row>
    <row r="163" spans="1:65" s="2" customFormat="1" ht="16.5" customHeight="1">
      <c r="A163" s="30"/>
      <c r="B163" s="143"/>
      <c r="C163" s="167" t="s">
        <v>195</v>
      </c>
      <c r="D163" s="167" t="s">
        <v>196</v>
      </c>
      <c r="E163" s="168" t="s">
        <v>197</v>
      </c>
      <c r="F163" s="169" t="s">
        <v>198</v>
      </c>
      <c r="G163" s="170" t="s">
        <v>123</v>
      </c>
      <c r="H163" s="171">
        <v>214.96299999999999</v>
      </c>
      <c r="I163" s="172"/>
      <c r="J163" s="171">
        <f>ROUND(I163*H163,3)</f>
        <v>0</v>
      </c>
      <c r="K163" s="173"/>
      <c r="L163" s="174"/>
      <c r="M163" s="175" t="s">
        <v>1</v>
      </c>
      <c r="N163" s="176" t="s">
        <v>41</v>
      </c>
      <c r="O163" s="57"/>
      <c r="P163" s="153">
        <f>O163*H163</f>
        <v>0</v>
      </c>
      <c r="Q163" s="153">
        <v>2.0000000000000001E-4</v>
      </c>
      <c r="R163" s="153">
        <f>Q163*H163</f>
        <v>4.2992599999999999E-2</v>
      </c>
      <c r="S163" s="153">
        <v>0</v>
      </c>
      <c r="T163" s="154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5" t="s">
        <v>162</v>
      </c>
      <c r="AT163" s="155" t="s">
        <v>196</v>
      </c>
      <c r="AU163" s="155" t="s">
        <v>125</v>
      </c>
      <c r="AY163" s="15" t="s">
        <v>118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5" t="s">
        <v>125</v>
      </c>
      <c r="BK163" s="157">
        <f>ROUND(I163*H163,3)</f>
        <v>0</v>
      </c>
      <c r="BL163" s="15" t="s">
        <v>124</v>
      </c>
      <c r="BM163" s="155" t="s">
        <v>199</v>
      </c>
    </row>
    <row r="164" spans="1:65" s="2" customFormat="1" ht="24.2" customHeight="1">
      <c r="A164" s="30"/>
      <c r="B164" s="143"/>
      <c r="C164" s="144" t="s">
        <v>200</v>
      </c>
      <c r="D164" s="144" t="s">
        <v>120</v>
      </c>
      <c r="E164" s="145" t="s">
        <v>201</v>
      </c>
      <c r="F164" s="146" t="s">
        <v>202</v>
      </c>
      <c r="G164" s="147" t="s">
        <v>131</v>
      </c>
      <c r="H164" s="148">
        <v>17.22</v>
      </c>
      <c r="I164" s="149"/>
      <c r="J164" s="148">
        <f>ROUND(I164*H164,3)</f>
        <v>0</v>
      </c>
      <c r="K164" s="150"/>
      <c r="L164" s="31"/>
      <c r="M164" s="151" t="s">
        <v>1</v>
      </c>
      <c r="N164" s="152" t="s">
        <v>41</v>
      </c>
      <c r="O164" s="57"/>
      <c r="P164" s="153">
        <f>O164*H164</f>
        <v>0</v>
      </c>
      <c r="Q164" s="153">
        <v>1.63</v>
      </c>
      <c r="R164" s="153">
        <f>Q164*H164</f>
        <v>28.068599999999996</v>
      </c>
      <c r="S164" s="153">
        <v>0</v>
      </c>
      <c r="T164" s="15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124</v>
      </c>
      <c r="AT164" s="155" t="s">
        <v>120</v>
      </c>
      <c r="AU164" s="155" t="s">
        <v>125</v>
      </c>
      <c r="AY164" s="15" t="s">
        <v>118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125</v>
      </c>
      <c r="BK164" s="157">
        <f>ROUND(I164*H164,3)</f>
        <v>0</v>
      </c>
      <c r="BL164" s="15" t="s">
        <v>124</v>
      </c>
      <c r="BM164" s="155" t="s">
        <v>203</v>
      </c>
    </row>
    <row r="165" spans="1:65" s="13" customFormat="1">
      <c r="B165" s="158"/>
      <c r="D165" s="159" t="s">
        <v>127</v>
      </c>
      <c r="E165" s="160" t="s">
        <v>1</v>
      </c>
      <c r="F165" s="161" t="s">
        <v>204</v>
      </c>
      <c r="H165" s="162">
        <v>17.22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127</v>
      </c>
      <c r="AU165" s="160" t="s">
        <v>125</v>
      </c>
      <c r="AV165" s="13" t="s">
        <v>125</v>
      </c>
      <c r="AW165" s="13" t="s">
        <v>30</v>
      </c>
      <c r="AX165" s="13" t="s">
        <v>80</v>
      </c>
      <c r="AY165" s="160" t="s">
        <v>118</v>
      </c>
    </row>
    <row r="166" spans="1:65" s="2" customFormat="1" ht="24.2" customHeight="1">
      <c r="A166" s="30"/>
      <c r="B166" s="143"/>
      <c r="C166" s="144" t="s">
        <v>205</v>
      </c>
      <c r="D166" s="144" t="s">
        <v>120</v>
      </c>
      <c r="E166" s="145" t="s">
        <v>206</v>
      </c>
      <c r="F166" s="146" t="s">
        <v>207</v>
      </c>
      <c r="G166" s="147" t="s">
        <v>208</v>
      </c>
      <c r="H166" s="148">
        <v>3</v>
      </c>
      <c r="I166" s="149"/>
      <c r="J166" s="148">
        <f>ROUND(I166*H166,3)</f>
        <v>0</v>
      </c>
      <c r="K166" s="150"/>
      <c r="L166" s="31"/>
      <c r="M166" s="151" t="s">
        <v>1</v>
      </c>
      <c r="N166" s="152" t="s">
        <v>41</v>
      </c>
      <c r="O166" s="57"/>
      <c r="P166" s="153">
        <f>O166*H166</f>
        <v>0</v>
      </c>
      <c r="Q166" s="153">
        <v>0.18099999999999999</v>
      </c>
      <c r="R166" s="153">
        <f>Q166*H166</f>
        <v>0.54299999999999993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124</v>
      </c>
      <c r="AT166" s="155" t="s">
        <v>120</v>
      </c>
      <c r="AU166" s="155" t="s">
        <v>125</v>
      </c>
      <c r="AY166" s="15" t="s">
        <v>118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5" t="s">
        <v>125</v>
      </c>
      <c r="BK166" s="157">
        <f>ROUND(I166*H166,3)</f>
        <v>0</v>
      </c>
      <c r="BL166" s="15" t="s">
        <v>124</v>
      </c>
      <c r="BM166" s="155" t="s">
        <v>209</v>
      </c>
    </row>
    <row r="167" spans="1:65" s="2" customFormat="1" ht="21.75" customHeight="1">
      <c r="A167" s="30"/>
      <c r="B167" s="143"/>
      <c r="C167" s="167" t="s">
        <v>210</v>
      </c>
      <c r="D167" s="167" t="s">
        <v>196</v>
      </c>
      <c r="E167" s="168" t="s">
        <v>211</v>
      </c>
      <c r="F167" s="169" t="s">
        <v>212</v>
      </c>
      <c r="G167" s="170" t="s">
        <v>208</v>
      </c>
      <c r="H167" s="171">
        <v>3</v>
      </c>
      <c r="I167" s="172"/>
      <c r="J167" s="171">
        <f>ROUND(I167*H167,3)</f>
        <v>0</v>
      </c>
      <c r="K167" s="173"/>
      <c r="L167" s="174"/>
      <c r="M167" s="175" t="s">
        <v>1</v>
      </c>
      <c r="N167" s="176" t="s">
        <v>41</v>
      </c>
      <c r="O167" s="57"/>
      <c r="P167" s="153">
        <f>O167*H167</f>
        <v>0</v>
      </c>
      <c r="Q167" s="153">
        <v>5.5999999999999995E-4</v>
      </c>
      <c r="R167" s="153">
        <f>Q167*H167</f>
        <v>1.6799999999999999E-3</v>
      </c>
      <c r="S167" s="153">
        <v>0</v>
      </c>
      <c r="T167" s="15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162</v>
      </c>
      <c r="AT167" s="155" t="s">
        <v>196</v>
      </c>
      <c r="AU167" s="155" t="s">
        <v>125</v>
      </c>
      <c r="AY167" s="15" t="s">
        <v>118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5" t="s">
        <v>125</v>
      </c>
      <c r="BK167" s="157">
        <f>ROUND(I167*H167,3)</f>
        <v>0</v>
      </c>
      <c r="BL167" s="15" t="s">
        <v>124</v>
      </c>
      <c r="BM167" s="155" t="s">
        <v>213</v>
      </c>
    </row>
    <row r="168" spans="1:65" s="2" customFormat="1" ht="21.75" customHeight="1">
      <c r="A168" s="30"/>
      <c r="B168" s="143"/>
      <c r="C168" s="144" t="s">
        <v>214</v>
      </c>
      <c r="D168" s="144" t="s">
        <v>120</v>
      </c>
      <c r="E168" s="145" t="s">
        <v>215</v>
      </c>
      <c r="F168" s="146" t="s">
        <v>216</v>
      </c>
      <c r="G168" s="147" t="s">
        <v>208</v>
      </c>
      <c r="H168" s="148">
        <v>3</v>
      </c>
      <c r="I168" s="149"/>
      <c r="J168" s="148">
        <f>ROUND(I168*H168,3)</f>
        <v>0</v>
      </c>
      <c r="K168" s="150"/>
      <c r="L168" s="31"/>
      <c r="M168" s="151" t="s">
        <v>1</v>
      </c>
      <c r="N168" s="152" t="s">
        <v>41</v>
      </c>
      <c r="O168" s="57"/>
      <c r="P168" s="153">
        <f>O168*H168</f>
        <v>0</v>
      </c>
      <c r="Q168" s="153">
        <v>0.18099999999999999</v>
      </c>
      <c r="R168" s="153">
        <f>Q168*H168</f>
        <v>0.54299999999999993</v>
      </c>
      <c r="S168" s="153">
        <v>0</v>
      </c>
      <c r="T168" s="15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124</v>
      </c>
      <c r="AT168" s="155" t="s">
        <v>120</v>
      </c>
      <c r="AU168" s="155" t="s">
        <v>125</v>
      </c>
      <c r="AY168" s="15" t="s">
        <v>118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5" t="s">
        <v>125</v>
      </c>
      <c r="BK168" s="157">
        <f>ROUND(I168*H168,3)</f>
        <v>0</v>
      </c>
      <c r="BL168" s="15" t="s">
        <v>124</v>
      </c>
      <c r="BM168" s="155" t="s">
        <v>217</v>
      </c>
    </row>
    <row r="169" spans="1:65" s="2" customFormat="1" ht="16.5" customHeight="1">
      <c r="A169" s="30"/>
      <c r="B169" s="143"/>
      <c r="C169" s="167" t="s">
        <v>7</v>
      </c>
      <c r="D169" s="167" t="s">
        <v>196</v>
      </c>
      <c r="E169" s="168" t="s">
        <v>218</v>
      </c>
      <c r="F169" s="169" t="s">
        <v>219</v>
      </c>
      <c r="G169" s="170" t="s">
        <v>208</v>
      </c>
      <c r="H169" s="171">
        <v>3</v>
      </c>
      <c r="I169" s="172"/>
      <c r="J169" s="171">
        <f>ROUND(I169*H169,3)</f>
        <v>0</v>
      </c>
      <c r="K169" s="173"/>
      <c r="L169" s="174"/>
      <c r="M169" s="175" t="s">
        <v>1</v>
      </c>
      <c r="N169" s="176" t="s">
        <v>41</v>
      </c>
      <c r="O169" s="57"/>
      <c r="P169" s="153">
        <f>O169*H169</f>
        <v>0</v>
      </c>
      <c r="Q169" s="153">
        <v>6.8999999999999997E-4</v>
      </c>
      <c r="R169" s="153">
        <f>Q169*H169</f>
        <v>2.0699999999999998E-3</v>
      </c>
      <c r="S169" s="153">
        <v>0</v>
      </c>
      <c r="T169" s="15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162</v>
      </c>
      <c r="AT169" s="155" t="s">
        <v>196</v>
      </c>
      <c r="AU169" s="155" t="s">
        <v>125</v>
      </c>
      <c r="AY169" s="15" t="s">
        <v>118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5" t="s">
        <v>125</v>
      </c>
      <c r="BK169" s="157">
        <f>ROUND(I169*H169,3)</f>
        <v>0</v>
      </c>
      <c r="BL169" s="15" t="s">
        <v>124</v>
      </c>
      <c r="BM169" s="155" t="s">
        <v>220</v>
      </c>
    </row>
    <row r="170" spans="1:65" s="2" customFormat="1" ht="24.2" customHeight="1">
      <c r="A170" s="30"/>
      <c r="B170" s="143"/>
      <c r="C170" s="144" t="s">
        <v>221</v>
      </c>
      <c r="D170" s="144" t="s">
        <v>120</v>
      </c>
      <c r="E170" s="145" t="s">
        <v>222</v>
      </c>
      <c r="F170" s="146" t="s">
        <v>223</v>
      </c>
      <c r="G170" s="147" t="s">
        <v>224</v>
      </c>
      <c r="H170" s="148">
        <v>117.4</v>
      </c>
      <c r="I170" s="149"/>
      <c r="J170" s="148">
        <f>ROUND(I170*H170,3)</f>
        <v>0</v>
      </c>
      <c r="K170" s="150"/>
      <c r="L170" s="31"/>
      <c r="M170" s="151" t="s">
        <v>1</v>
      </c>
      <c r="N170" s="152" t="s">
        <v>41</v>
      </c>
      <c r="O170" s="57"/>
      <c r="P170" s="153">
        <f>O170*H170</f>
        <v>0</v>
      </c>
      <c r="Q170" s="153">
        <v>5.8900000000000003E-3</v>
      </c>
      <c r="R170" s="153">
        <f>Q170*H170</f>
        <v>0.69148600000000005</v>
      </c>
      <c r="S170" s="153">
        <v>0</v>
      </c>
      <c r="T170" s="15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124</v>
      </c>
      <c r="AT170" s="155" t="s">
        <v>120</v>
      </c>
      <c r="AU170" s="155" t="s">
        <v>125</v>
      </c>
      <c r="AY170" s="15" t="s">
        <v>118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5" t="s">
        <v>125</v>
      </c>
      <c r="BK170" s="157">
        <f>ROUND(I170*H170,3)</f>
        <v>0</v>
      </c>
      <c r="BL170" s="15" t="s">
        <v>124</v>
      </c>
      <c r="BM170" s="155" t="s">
        <v>225</v>
      </c>
    </row>
    <row r="171" spans="1:65" s="13" customFormat="1">
      <c r="B171" s="158"/>
      <c r="D171" s="159" t="s">
        <v>127</v>
      </c>
      <c r="E171" s="160" t="s">
        <v>1</v>
      </c>
      <c r="F171" s="161" t="s">
        <v>226</v>
      </c>
      <c r="H171" s="162">
        <v>117.4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127</v>
      </c>
      <c r="AU171" s="160" t="s">
        <v>125</v>
      </c>
      <c r="AV171" s="13" t="s">
        <v>125</v>
      </c>
      <c r="AW171" s="13" t="s">
        <v>30</v>
      </c>
      <c r="AX171" s="13" t="s">
        <v>80</v>
      </c>
      <c r="AY171" s="160" t="s">
        <v>118</v>
      </c>
    </row>
    <row r="172" spans="1:65" s="2" customFormat="1" ht="24.2" customHeight="1">
      <c r="A172" s="30"/>
      <c r="B172" s="143"/>
      <c r="C172" s="144" t="s">
        <v>227</v>
      </c>
      <c r="D172" s="144" t="s">
        <v>120</v>
      </c>
      <c r="E172" s="145" t="s">
        <v>228</v>
      </c>
      <c r="F172" s="146" t="s">
        <v>229</v>
      </c>
      <c r="G172" s="147" t="s">
        <v>224</v>
      </c>
      <c r="H172" s="148">
        <v>26.1</v>
      </c>
      <c r="I172" s="149"/>
      <c r="J172" s="148">
        <f>ROUND(I172*H172,3)</f>
        <v>0</v>
      </c>
      <c r="K172" s="150"/>
      <c r="L172" s="31"/>
      <c r="M172" s="151" t="s">
        <v>1</v>
      </c>
      <c r="N172" s="152" t="s">
        <v>41</v>
      </c>
      <c r="O172" s="57"/>
      <c r="P172" s="153">
        <f>O172*H172</f>
        <v>0</v>
      </c>
      <c r="Q172" s="153">
        <v>7.7499999999999999E-3</v>
      </c>
      <c r="R172" s="153">
        <f>Q172*H172</f>
        <v>0.20227500000000001</v>
      </c>
      <c r="S172" s="153">
        <v>0</v>
      </c>
      <c r="T172" s="154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124</v>
      </c>
      <c r="AT172" s="155" t="s">
        <v>120</v>
      </c>
      <c r="AU172" s="155" t="s">
        <v>125</v>
      </c>
      <c r="AY172" s="15" t="s">
        <v>118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5" t="s">
        <v>125</v>
      </c>
      <c r="BK172" s="157">
        <f>ROUND(I172*H172,3)</f>
        <v>0</v>
      </c>
      <c r="BL172" s="15" t="s">
        <v>124</v>
      </c>
      <c r="BM172" s="155" t="s">
        <v>230</v>
      </c>
    </row>
    <row r="173" spans="1:65" s="13" customFormat="1">
      <c r="B173" s="158"/>
      <c r="D173" s="159" t="s">
        <v>127</v>
      </c>
      <c r="E173" s="160" t="s">
        <v>1</v>
      </c>
      <c r="F173" s="161" t="s">
        <v>231</v>
      </c>
      <c r="H173" s="162">
        <v>26.1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127</v>
      </c>
      <c r="AU173" s="160" t="s">
        <v>125</v>
      </c>
      <c r="AV173" s="13" t="s">
        <v>125</v>
      </c>
      <c r="AW173" s="13" t="s">
        <v>30</v>
      </c>
      <c r="AX173" s="13" t="s">
        <v>80</v>
      </c>
      <c r="AY173" s="160" t="s">
        <v>118</v>
      </c>
    </row>
    <row r="174" spans="1:65" s="2" customFormat="1" ht="33" customHeight="1">
      <c r="A174" s="30"/>
      <c r="B174" s="143"/>
      <c r="C174" s="144" t="s">
        <v>232</v>
      </c>
      <c r="D174" s="144" t="s">
        <v>120</v>
      </c>
      <c r="E174" s="145" t="s">
        <v>233</v>
      </c>
      <c r="F174" s="146" t="s">
        <v>234</v>
      </c>
      <c r="G174" s="147" t="s">
        <v>123</v>
      </c>
      <c r="H174" s="148">
        <v>602.32000000000005</v>
      </c>
      <c r="I174" s="149"/>
      <c r="J174" s="148">
        <f>ROUND(I174*H174,3)</f>
        <v>0</v>
      </c>
      <c r="K174" s="150"/>
      <c r="L174" s="31"/>
      <c r="M174" s="151" t="s">
        <v>1</v>
      </c>
      <c r="N174" s="152" t="s">
        <v>41</v>
      </c>
      <c r="O174" s="57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124</v>
      </c>
      <c r="AT174" s="155" t="s">
        <v>120</v>
      </c>
      <c r="AU174" s="155" t="s">
        <v>125</v>
      </c>
      <c r="AY174" s="15" t="s">
        <v>118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5" t="s">
        <v>125</v>
      </c>
      <c r="BK174" s="157">
        <f>ROUND(I174*H174,3)</f>
        <v>0</v>
      </c>
      <c r="BL174" s="15" t="s">
        <v>124</v>
      </c>
      <c r="BM174" s="155" t="s">
        <v>235</v>
      </c>
    </row>
    <row r="175" spans="1:65" s="13" customFormat="1">
      <c r="B175" s="158"/>
      <c r="D175" s="159" t="s">
        <v>127</v>
      </c>
      <c r="E175" s="160" t="s">
        <v>1</v>
      </c>
      <c r="F175" s="161" t="s">
        <v>236</v>
      </c>
      <c r="H175" s="162">
        <v>602.32000000000005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127</v>
      </c>
      <c r="AU175" s="160" t="s">
        <v>125</v>
      </c>
      <c r="AV175" s="13" t="s">
        <v>125</v>
      </c>
      <c r="AW175" s="13" t="s">
        <v>30</v>
      </c>
      <c r="AX175" s="13" t="s">
        <v>80</v>
      </c>
      <c r="AY175" s="160" t="s">
        <v>118</v>
      </c>
    </row>
    <row r="176" spans="1:65" s="2" customFormat="1" ht="16.5" customHeight="1">
      <c r="A176" s="30"/>
      <c r="B176" s="143"/>
      <c r="C176" s="144" t="s">
        <v>237</v>
      </c>
      <c r="D176" s="144" t="s">
        <v>120</v>
      </c>
      <c r="E176" s="145" t="s">
        <v>238</v>
      </c>
      <c r="F176" s="146" t="s">
        <v>239</v>
      </c>
      <c r="G176" s="147" t="s">
        <v>131</v>
      </c>
      <c r="H176" s="148">
        <v>1.089</v>
      </c>
      <c r="I176" s="149"/>
      <c r="J176" s="148">
        <f>ROUND(I176*H176,3)</f>
        <v>0</v>
      </c>
      <c r="K176" s="150"/>
      <c r="L176" s="31"/>
      <c r="M176" s="151" t="s">
        <v>1</v>
      </c>
      <c r="N176" s="152" t="s">
        <v>41</v>
      </c>
      <c r="O176" s="57"/>
      <c r="P176" s="153">
        <f>O176*H176</f>
        <v>0</v>
      </c>
      <c r="Q176" s="153">
        <v>2.0663999999999998</v>
      </c>
      <c r="R176" s="153">
        <f>Q176*H176</f>
        <v>2.2503095999999996</v>
      </c>
      <c r="S176" s="153">
        <v>0</v>
      </c>
      <c r="T176" s="154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5" t="s">
        <v>124</v>
      </c>
      <c r="AT176" s="155" t="s">
        <v>120</v>
      </c>
      <c r="AU176" s="155" t="s">
        <v>125</v>
      </c>
      <c r="AY176" s="15" t="s">
        <v>118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5" t="s">
        <v>125</v>
      </c>
      <c r="BK176" s="157">
        <f>ROUND(I176*H176,3)</f>
        <v>0</v>
      </c>
      <c r="BL176" s="15" t="s">
        <v>124</v>
      </c>
      <c r="BM176" s="155" t="s">
        <v>240</v>
      </c>
    </row>
    <row r="177" spans="1:65" s="13" customFormat="1">
      <c r="B177" s="158"/>
      <c r="D177" s="159" t="s">
        <v>127</v>
      </c>
      <c r="E177" s="160" t="s">
        <v>1</v>
      </c>
      <c r="F177" s="161" t="s">
        <v>241</v>
      </c>
      <c r="H177" s="162">
        <v>0.128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127</v>
      </c>
      <c r="AU177" s="160" t="s">
        <v>125</v>
      </c>
      <c r="AV177" s="13" t="s">
        <v>125</v>
      </c>
      <c r="AW177" s="13" t="s">
        <v>30</v>
      </c>
      <c r="AX177" s="13" t="s">
        <v>75</v>
      </c>
      <c r="AY177" s="160" t="s">
        <v>118</v>
      </c>
    </row>
    <row r="178" spans="1:65" s="13" customFormat="1">
      <c r="B178" s="158"/>
      <c r="D178" s="159" t="s">
        <v>127</v>
      </c>
      <c r="E178" s="160" t="s">
        <v>1</v>
      </c>
      <c r="F178" s="161" t="s">
        <v>242</v>
      </c>
      <c r="H178" s="162">
        <v>0.128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127</v>
      </c>
      <c r="AU178" s="160" t="s">
        <v>125</v>
      </c>
      <c r="AV178" s="13" t="s">
        <v>125</v>
      </c>
      <c r="AW178" s="13" t="s">
        <v>30</v>
      </c>
      <c r="AX178" s="13" t="s">
        <v>75</v>
      </c>
      <c r="AY178" s="160" t="s">
        <v>118</v>
      </c>
    </row>
    <row r="179" spans="1:65" s="13" customFormat="1">
      <c r="B179" s="158"/>
      <c r="D179" s="159" t="s">
        <v>127</v>
      </c>
      <c r="E179" s="160" t="s">
        <v>1</v>
      </c>
      <c r="F179" s="161" t="s">
        <v>243</v>
      </c>
      <c r="H179" s="162">
        <v>0.60799999999999998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127</v>
      </c>
      <c r="AU179" s="160" t="s">
        <v>125</v>
      </c>
      <c r="AV179" s="13" t="s">
        <v>125</v>
      </c>
      <c r="AW179" s="13" t="s">
        <v>30</v>
      </c>
      <c r="AX179" s="13" t="s">
        <v>75</v>
      </c>
      <c r="AY179" s="160" t="s">
        <v>118</v>
      </c>
    </row>
    <row r="180" spans="1:65" s="13" customFormat="1">
      <c r="B180" s="158"/>
      <c r="D180" s="159" t="s">
        <v>127</v>
      </c>
      <c r="E180" s="160" t="s">
        <v>1</v>
      </c>
      <c r="F180" s="161" t="s">
        <v>244</v>
      </c>
      <c r="H180" s="162">
        <v>0.22500000000000001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127</v>
      </c>
      <c r="AU180" s="160" t="s">
        <v>125</v>
      </c>
      <c r="AV180" s="13" t="s">
        <v>125</v>
      </c>
      <c r="AW180" s="13" t="s">
        <v>30</v>
      </c>
      <c r="AX180" s="13" t="s">
        <v>75</v>
      </c>
      <c r="AY180" s="160" t="s">
        <v>118</v>
      </c>
    </row>
    <row r="181" spans="1:65" s="2" customFormat="1" ht="16.5" customHeight="1">
      <c r="A181" s="30"/>
      <c r="B181" s="143"/>
      <c r="C181" s="144" t="s">
        <v>245</v>
      </c>
      <c r="D181" s="144" t="s">
        <v>120</v>
      </c>
      <c r="E181" s="145" t="s">
        <v>246</v>
      </c>
      <c r="F181" s="146" t="s">
        <v>247</v>
      </c>
      <c r="G181" s="147" t="s">
        <v>131</v>
      </c>
      <c r="H181" s="148">
        <v>0.28299999999999997</v>
      </c>
      <c r="I181" s="149"/>
      <c r="J181" s="148">
        <f>ROUND(I181*H181,3)</f>
        <v>0</v>
      </c>
      <c r="K181" s="150"/>
      <c r="L181" s="31"/>
      <c r="M181" s="151" t="s">
        <v>1</v>
      </c>
      <c r="N181" s="152" t="s">
        <v>41</v>
      </c>
      <c r="O181" s="57"/>
      <c r="P181" s="153">
        <f>O181*H181</f>
        <v>0</v>
      </c>
      <c r="Q181" s="153">
        <v>2.2252800000000001</v>
      </c>
      <c r="R181" s="153">
        <f>Q181*H181</f>
        <v>0.62975424000000002</v>
      </c>
      <c r="S181" s="153">
        <v>0</v>
      </c>
      <c r="T181" s="15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124</v>
      </c>
      <c r="AT181" s="155" t="s">
        <v>120</v>
      </c>
      <c r="AU181" s="155" t="s">
        <v>125</v>
      </c>
      <c r="AY181" s="15" t="s">
        <v>118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125</v>
      </c>
      <c r="BK181" s="157">
        <f>ROUND(I181*H181,3)</f>
        <v>0</v>
      </c>
      <c r="BL181" s="15" t="s">
        <v>124</v>
      </c>
      <c r="BM181" s="155" t="s">
        <v>248</v>
      </c>
    </row>
    <row r="182" spans="1:65" s="13" customFormat="1">
      <c r="B182" s="158"/>
      <c r="D182" s="159" t="s">
        <v>127</v>
      </c>
      <c r="E182" s="160" t="s">
        <v>1</v>
      </c>
      <c r="F182" s="161" t="s">
        <v>249</v>
      </c>
      <c r="H182" s="162">
        <v>0.28299999999999997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127</v>
      </c>
      <c r="AU182" s="160" t="s">
        <v>125</v>
      </c>
      <c r="AV182" s="13" t="s">
        <v>125</v>
      </c>
      <c r="AW182" s="13" t="s">
        <v>30</v>
      </c>
      <c r="AX182" s="13" t="s">
        <v>80</v>
      </c>
      <c r="AY182" s="160" t="s">
        <v>118</v>
      </c>
    </row>
    <row r="183" spans="1:65" s="2" customFormat="1" ht="16.5" customHeight="1">
      <c r="A183" s="30"/>
      <c r="B183" s="143"/>
      <c r="C183" s="144" t="s">
        <v>250</v>
      </c>
      <c r="D183" s="144" t="s">
        <v>120</v>
      </c>
      <c r="E183" s="145" t="s">
        <v>251</v>
      </c>
      <c r="F183" s="146" t="s">
        <v>252</v>
      </c>
      <c r="G183" s="147" t="s">
        <v>131</v>
      </c>
      <c r="H183" s="148">
        <v>8.7119999999999997</v>
      </c>
      <c r="I183" s="149"/>
      <c r="J183" s="148">
        <f>ROUND(I183*H183,3)</f>
        <v>0</v>
      </c>
      <c r="K183" s="150"/>
      <c r="L183" s="31"/>
      <c r="M183" s="151" t="s">
        <v>1</v>
      </c>
      <c r="N183" s="152" t="s">
        <v>41</v>
      </c>
      <c r="O183" s="57"/>
      <c r="P183" s="153">
        <f>O183*H183</f>
        <v>0</v>
      </c>
      <c r="Q183" s="153">
        <v>2.2252800000000001</v>
      </c>
      <c r="R183" s="153">
        <f>Q183*H183</f>
        <v>19.38663936</v>
      </c>
      <c r="S183" s="153">
        <v>0</v>
      </c>
      <c r="T183" s="15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124</v>
      </c>
      <c r="AT183" s="155" t="s">
        <v>120</v>
      </c>
      <c r="AU183" s="155" t="s">
        <v>125</v>
      </c>
      <c r="AY183" s="15" t="s">
        <v>118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5" t="s">
        <v>125</v>
      </c>
      <c r="BK183" s="157">
        <f>ROUND(I183*H183,3)</f>
        <v>0</v>
      </c>
      <c r="BL183" s="15" t="s">
        <v>124</v>
      </c>
      <c r="BM183" s="155" t="s">
        <v>253</v>
      </c>
    </row>
    <row r="184" spans="1:65" s="13" customFormat="1">
      <c r="B184" s="158"/>
      <c r="D184" s="159" t="s">
        <v>127</v>
      </c>
      <c r="E184" s="160" t="s">
        <v>1</v>
      </c>
      <c r="F184" s="161" t="s">
        <v>254</v>
      </c>
      <c r="H184" s="162">
        <v>1.024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127</v>
      </c>
      <c r="AU184" s="160" t="s">
        <v>125</v>
      </c>
      <c r="AV184" s="13" t="s">
        <v>125</v>
      </c>
      <c r="AW184" s="13" t="s">
        <v>30</v>
      </c>
      <c r="AX184" s="13" t="s">
        <v>75</v>
      </c>
      <c r="AY184" s="160" t="s">
        <v>118</v>
      </c>
    </row>
    <row r="185" spans="1:65" s="13" customFormat="1">
      <c r="B185" s="158"/>
      <c r="D185" s="159" t="s">
        <v>127</v>
      </c>
      <c r="E185" s="160" t="s">
        <v>1</v>
      </c>
      <c r="F185" s="161" t="s">
        <v>255</v>
      </c>
      <c r="H185" s="162">
        <v>1.024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127</v>
      </c>
      <c r="AU185" s="160" t="s">
        <v>125</v>
      </c>
      <c r="AV185" s="13" t="s">
        <v>125</v>
      </c>
      <c r="AW185" s="13" t="s">
        <v>30</v>
      </c>
      <c r="AX185" s="13" t="s">
        <v>75</v>
      </c>
      <c r="AY185" s="160" t="s">
        <v>118</v>
      </c>
    </row>
    <row r="186" spans="1:65" s="13" customFormat="1">
      <c r="B186" s="158"/>
      <c r="D186" s="159" t="s">
        <v>127</v>
      </c>
      <c r="E186" s="160" t="s">
        <v>1</v>
      </c>
      <c r="F186" s="161" t="s">
        <v>256</v>
      </c>
      <c r="H186" s="162">
        <v>4.8639999999999999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127</v>
      </c>
      <c r="AU186" s="160" t="s">
        <v>125</v>
      </c>
      <c r="AV186" s="13" t="s">
        <v>125</v>
      </c>
      <c r="AW186" s="13" t="s">
        <v>30</v>
      </c>
      <c r="AX186" s="13" t="s">
        <v>75</v>
      </c>
      <c r="AY186" s="160" t="s">
        <v>118</v>
      </c>
    </row>
    <row r="187" spans="1:65" s="13" customFormat="1">
      <c r="B187" s="158"/>
      <c r="D187" s="159" t="s">
        <v>127</v>
      </c>
      <c r="E187" s="160" t="s">
        <v>1</v>
      </c>
      <c r="F187" s="161" t="s">
        <v>257</v>
      </c>
      <c r="H187" s="162">
        <v>1.8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127</v>
      </c>
      <c r="AU187" s="160" t="s">
        <v>125</v>
      </c>
      <c r="AV187" s="13" t="s">
        <v>125</v>
      </c>
      <c r="AW187" s="13" t="s">
        <v>30</v>
      </c>
      <c r="AX187" s="13" t="s">
        <v>75</v>
      </c>
      <c r="AY187" s="160" t="s">
        <v>118</v>
      </c>
    </row>
    <row r="188" spans="1:65" s="2" customFormat="1" ht="21.75" customHeight="1">
      <c r="A188" s="30"/>
      <c r="B188" s="143"/>
      <c r="C188" s="144" t="s">
        <v>258</v>
      </c>
      <c r="D188" s="144" t="s">
        <v>120</v>
      </c>
      <c r="E188" s="145" t="s">
        <v>259</v>
      </c>
      <c r="F188" s="146" t="s">
        <v>260</v>
      </c>
      <c r="G188" s="147" t="s">
        <v>123</v>
      </c>
      <c r="H188" s="148">
        <v>68.48</v>
      </c>
      <c r="I188" s="149"/>
      <c r="J188" s="148">
        <f>ROUND(I188*H188,3)</f>
        <v>0</v>
      </c>
      <c r="K188" s="150"/>
      <c r="L188" s="31"/>
      <c r="M188" s="151" t="s">
        <v>1</v>
      </c>
      <c r="N188" s="152" t="s">
        <v>41</v>
      </c>
      <c r="O188" s="57"/>
      <c r="P188" s="153">
        <f>O188*H188</f>
        <v>0</v>
      </c>
      <c r="Q188" s="153">
        <v>4.0699999999999998E-3</v>
      </c>
      <c r="R188" s="153">
        <f>Q188*H188</f>
        <v>0.27871360000000001</v>
      </c>
      <c r="S188" s="153">
        <v>0</v>
      </c>
      <c r="T188" s="154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124</v>
      </c>
      <c r="AT188" s="155" t="s">
        <v>120</v>
      </c>
      <c r="AU188" s="155" t="s">
        <v>125</v>
      </c>
      <c r="AY188" s="15" t="s">
        <v>118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5" t="s">
        <v>125</v>
      </c>
      <c r="BK188" s="157">
        <f>ROUND(I188*H188,3)</f>
        <v>0</v>
      </c>
      <c r="BL188" s="15" t="s">
        <v>124</v>
      </c>
      <c r="BM188" s="155" t="s">
        <v>261</v>
      </c>
    </row>
    <row r="189" spans="1:65" s="13" customFormat="1">
      <c r="B189" s="158"/>
      <c r="D189" s="159" t="s">
        <v>127</v>
      </c>
      <c r="E189" s="160" t="s">
        <v>1</v>
      </c>
      <c r="F189" s="161" t="s">
        <v>262</v>
      </c>
      <c r="H189" s="162">
        <v>5.12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127</v>
      </c>
      <c r="AU189" s="160" t="s">
        <v>125</v>
      </c>
      <c r="AV189" s="13" t="s">
        <v>125</v>
      </c>
      <c r="AW189" s="13" t="s">
        <v>30</v>
      </c>
      <c r="AX189" s="13" t="s">
        <v>75</v>
      </c>
      <c r="AY189" s="160" t="s">
        <v>118</v>
      </c>
    </row>
    <row r="190" spans="1:65" s="13" customFormat="1">
      <c r="B190" s="158"/>
      <c r="D190" s="159" t="s">
        <v>127</v>
      </c>
      <c r="E190" s="160" t="s">
        <v>1</v>
      </c>
      <c r="F190" s="161" t="s">
        <v>263</v>
      </c>
      <c r="H190" s="162">
        <v>5.12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127</v>
      </c>
      <c r="AU190" s="160" t="s">
        <v>125</v>
      </c>
      <c r="AV190" s="13" t="s">
        <v>125</v>
      </c>
      <c r="AW190" s="13" t="s">
        <v>30</v>
      </c>
      <c r="AX190" s="13" t="s">
        <v>75</v>
      </c>
      <c r="AY190" s="160" t="s">
        <v>118</v>
      </c>
    </row>
    <row r="191" spans="1:65" s="13" customFormat="1">
      <c r="B191" s="158"/>
      <c r="D191" s="159" t="s">
        <v>127</v>
      </c>
      <c r="E191" s="160" t="s">
        <v>1</v>
      </c>
      <c r="F191" s="161" t="s">
        <v>264</v>
      </c>
      <c r="H191" s="162">
        <v>48.64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127</v>
      </c>
      <c r="AU191" s="160" t="s">
        <v>125</v>
      </c>
      <c r="AV191" s="13" t="s">
        <v>125</v>
      </c>
      <c r="AW191" s="13" t="s">
        <v>30</v>
      </c>
      <c r="AX191" s="13" t="s">
        <v>75</v>
      </c>
      <c r="AY191" s="160" t="s">
        <v>118</v>
      </c>
    </row>
    <row r="192" spans="1:65" s="13" customFormat="1">
      <c r="B192" s="158"/>
      <c r="D192" s="159" t="s">
        <v>127</v>
      </c>
      <c r="E192" s="160" t="s">
        <v>1</v>
      </c>
      <c r="F192" s="161" t="s">
        <v>265</v>
      </c>
      <c r="H192" s="162">
        <v>9.6</v>
      </c>
      <c r="I192" s="163"/>
      <c r="L192" s="158"/>
      <c r="M192" s="164"/>
      <c r="N192" s="165"/>
      <c r="O192" s="165"/>
      <c r="P192" s="165"/>
      <c r="Q192" s="165"/>
      <c r="R192" s="165"/>
      <c r="S192" s="165"/>
      <c r="T192" s="166"/>
      <c r="AT192" s="160" t="s">
        <v>127</v>
      </c>
      <c r="AU192" s="160" t="s">
        <v>125</v>
      </c>
      <c r="AV192" s="13" t="s">
        <v>125</v>
      </c>
      <c r="AW192" s="13" t="s">
        <v>30</v>
      </c>
      <c r="AX192" s="13" t="s">
        <v>75</v>
      </c>
      <c r="AY192" s="160" t="s">
        <v>118</v>
      </c>
    </row>
    <row r="193" spans="1:65" s="2" customFormat="1" ht="24.2" customHeight="1">
      <c r="A193" s="30"/>
      <c r="B193" s="143"/>
      <c r="C193" s="144" t="s">
        <v>266</v>
      </c>
      <c r="D193" s="144" t="s">
        <v>120</v>
      </c>
      <c r="E193" s="145" t="s">
        <v>267</v>
      </c>
      <c r="F193" s="146" t="s">
        <v>268</v>
      </c>
      <c r="G193" s="147" t="s">
        <v>123</v>
      </c>
      <c r="H193" s="148">
        <v>68.48</v>
      </c>
      <c r="I193" s="149"/>
      <c r="J193" s="148">
        <f>ROUND(I193*H193,3)</f>
        <v>0</v>
      </c>
      <c r="K193" s="150"/>
      <c r="L193" s="31"/>
      <c r="M193" s="151" t="s">
        <v>1</v>
      </c>
      <c r="N193" s="152" t="s">
        <v>41</v>
      </c>
      <c r="O193" s="57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5" t="s">
        <v>124</v>
      </c>
      <c r="AT193" s="155" t="s">
        <v>120</v>
      </c>
      <c r="AU193" s="155" t="s">
        <v>125</v>
      </c>
      <c r="AY193" s="15" t="s">
        <v>118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5" t="s">
        <v>125</v>
      </c>
      <c r="BK193" s="157">
        <f>ROUND(I193*H193,3)</f>
        <v>0</v>
      </c>
      <c r="BL193" s="15" t="s">
        <v>124</v>
      </c>
      <c r="BM193" s="155" t="s">
        <v>269</v>
      </c>
    </row>
    <row r="194" spans="1:65" s="12" customFormat="1" ht="22.9" customHeight="1">
      <c r="B194" s="131"/>
      <c r="D194" s="132" t="s">
        <v>74</v>
      </c>
      <c r="E194" s="141" t="s">
        <v>146</v>
      </c>
      <c r="F194" s="141" t="s">
        <v>270</v>
      </c>
      <c r="I194" s="134"/>
      <c r="J194" s="142">
        <f>BK194</f>
        <v>0</v>
      </c>
      <c r="L194" s="131"/>
      <c r="M194" s="135"/>
      <c r="N194" s="136"/>
      <c r="O194" s="136"/>
      <c r="P194" s="137">
        <f>SUM(P195:P200)</f>
        <v>0</v>
      </c>
      <c r="Q194" s="136"/>
      <c r="R194" s="137">
        <f>SUM(R195:R200)</f>
        <v>373.50147270000002</v>
      </c>
      <c r="S194" s="136"/>
      <c r="T194" s="138">
        <f>SUM(T195:T200)</f>
        <v>0</v>
      </c>
      <c r="AR194" s="132" t="s">
        <v>80</v>
      </c>
      <c r="AT194" s="139" t="s">
        <v>74</v>
      </c>
      <c r="AU194" s="139" t="s">
        <v>80</v>
      </c>
      <c r="AY194" s="132" t="s">
        <v>118</v>
      </c>
      <c r="BK194" s="140">
        <f>SUM(BK195:BK200)</f>
        <v>0</v>
      </c>
    </row>
    <row r="195" spans="1:65" s="2" customFormat="1" ht="24.2" customHeight="1">
      <c r="A195" s="30"/>
      <c r="B195" s="143"/>
      <c r="C195" s="144" t="s">
        <v>271</v>
      </c>
      <c r="D195" s="144" t="s">
        <v>120</v>
      </c>
      <c r="E195" s="145" t="s">
        <v>272</v>
      </c>
      <c r="F195" s="146" t="s">
        <v>273</v>
      </c>
      <c r="G195" s="147" t="s">
        <v>131</v>
      </c>
      <c r="H195" s="148">
        <v>192.74199999999999</v>
      </c>
      <c r="I195" s="149"/>
      <c r="J195" s="148">
        <f>ROUND(I195*H195,3)</f>
        <v>0</v>
      </c>
      <c r="K195" s="150"/>
      <c r="L195" s="31"/>
      <c r="M195" s="151" t="s">
        <v>1</v>
      </c>
      <c r="N195" s="152" t="s">
        <v>41</v>
      </c>
      <c r="O195" s="57"/>
      <c r="P195" s="153">
        <f>O195*H195</f>
        <v>0</v>
      </c>
      <c r="Q195" s="153">
        <v>1.9312499999999999</v>
      </c>
      <c r="R195" s="153">
        <f>Q195*H195</f>
        <v>372.23298749999998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124</v>
      </c>
      <c r="AT195" s="155" t="s">
        <v>120</v>
      </c>
      <c r="AU195" s="155" t="s">
        <v>125</v>
      </c>
      <c r="AY195" s="15" t="s">
        <v>118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125</v>
      </c>
      <c r="BK195" s="157">
        <f>ROUND(I195*H195,3)</f>
        <v>0</v>
      </c>
      <c r="BL195" s="15" t="s">
        <v>124</v>
      </c>
      <c r="BM195" s="155" t="s">
        <v>274</v>
      </c>
    </row>
    <row r="196" spans="1:65" s="13" customFormat="1">
      <c r="B196" s="158"/>
      <c r="D196" s="159" t="s">
        <v>127</v>
      </c>
      <c r="E196" s="160" t="s">
        <v>1</v>
      </c>
      <c r="F196" s="161" t="s">
        <v>275</v>
      </c>
      <c r="H196" s="162">
        <v>192.74199999999999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127</v>
      </c>
      <c r="AU196" s="160" t="s">
        <v>125</v>
      </c>
      <c r="AV196" s="13" t="s">
        <v>125</v>
      </c>
      <c r="AW196" s="13" t="s">
        <v>30</v>
      </c>
      <c r="AX196" s="13" t="s">
        <v>80</v>
      </c>
      <c r="AY196" s="160" t="s">
        <v>118</v>
      </c>
    </row>
    <row r="197" spans="1:65" s="2" customFormat="1" ht="37.9" customHeight="1">
      <c r="A197" s="30"/>
      <c r="B197" s="143"/>
      <c r="C197" s="144" t="s">
        <v>276</v>
      </c>
      <c r="D197" s="144" t="s">
        <v>120</v>
      </c>
      <c r="E197" s="145" t="s">
        <v>277</v>
      </c>
      <c r="F197" s="146" t="s">
        <v>278</v>
      </c>
      <c r="G197" s="147" t="s">
        <v>123</v>
      </c>
      <c r="H197" s="148">
        <v>602.32000000000005</v>
      </c>
      <c r="I197" s="149"/>
      <c r="J197" s="148">
        <f>ROUND(I197*H197,3)</f>
        <v>0</v>
      </c>
      <c r="K197" s="150"/>
      <c r="L197" s="31"/>
      <c r="M197" s="151" t="s">
        <v>1</v>
      </c>
      <c r="N197" s="152" t="s">
        <v>41</v>
      </c>
      <c r="O197" s="57"/>
      <c r="P197" s="153">
        <f>O197*H197</f>
        <v>0</v>
      </c>
      <c r="Q197" s="153">
        <v>2.7E-4</v>
      </c>
      <c r="R197" s="153">
        <f>Q197*H197</f>
        <v>0.1626264</v>
      </c>
      <c r="S197" s="153">
        <v>0</v>
      </c>
      <c r="T197" s="154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5" t="s">
        <v>124</v>
      </c>
      <c r="AT197" s="155" t="s">
        <v>120</v>
      </c>
      <c r="AU197" s="155" t="s">
        <v>125</v>
      </c>
      <c r="AY197" s="15" t="s">
        <v>118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5" t="s">
        <v>125</v>
      </c>
      <c r="BK197" s="157">
        <f>ROUND(I197*H197,3)</f>
        <v>0</v>
      </c>
      <c r="BL197" s="15" t="s">
        <v>124</v>
      </c>
      <c r="BM197" s="155" t="s">
        <v>279</v>
      </c>
    </row>
    <row r="198" spans="1:65" s="13" customFormat="1">
      <c r="B198" s="158"/>
      <c r="D198" s="159" t="s">
        <v>127</v>
      </c>
      <c r="E198" s="160" t="s">
        <v>1</v>
      </c>
      <c r="F198" s="161" t="s">
        <v>280</v>
      </c>
      <c r="H198" s="162">
        <v>602.32000000000005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127</v>
      </c>
      <c r="AU198" s="160" t="s">
        <v>125</v>
      </c>
      <c r="AV198" s="13" t="s">
        <v>125</v>
      </c>
      <c r="AW198" s="13" t="s">
        <v>30</v>
      </c>
      <c r="AX198" s="13" t="s">
        <v>80</v>
      </c>
      <c r="AY198" s="160" t="s">
        <v>118</v>
      </c>
    </row>
    <row r="199" spans="1:65" s="2" customFormat="1" ht="37.9" customHeight="1">
      <c r="A199" s="30"/>
      <c r="B199" s="143"/>
      <c r="C199" s="167" t="s">
        <v>281</v>
      </c>
      <c r="D199" s="167" t="s">
        <v>196</v>
      </c>
      <c r="E199" s="168" t="s">
        <v>282</v>
      </c>
      <c r="F199" s="169" t="s">
        <v>283</v>
      </c>
      <c r="G199" s="170" t="s">
        <v>123</v>
      </c>
      <c r="H199" s="171">
        <v>614.36599999999999</v>
      </c>
      <c r="I199" s="172"/>
      <c r="J199" s="171">
        <f>ROUND(I199*H199,3)</f>
        <v>0</v>
      </c>
      <c r="K199" s="173"/>
      <c r="L199" s="174"/>
      <c r="M199" s="175" t="s">
        <v>1</v>
      </c>
      <c r="N199" s="176" t="s">
        <v>41</v>
      </c>
      <c r="O199" s="57"/>
      <c r="P199" s="153">
        <f>O199*H199</f>
        <v>0</v>
      </c>
      <c r="Q199" s="153">
        <v>1.8E-3</v>
      </c>
      <c r="R199" s="153">
        <f>Q199*H199</f>
        <v>1.1058588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162</v>
      </c>
      <c r="AT199" s="155" t="s">
        <v>196</v>
      </c>
      <c r="AU199" s="155" t="s">
        <v>125</v>
      </c>
      <c r="AY199" s="15" t="s">
        <v>118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125</v>
      </c>
      <c r="BK199" s="157">
        <f>ROUND(I199*H199,3)</f>
        <v>0</v>
      </c>
      <c r="BL199" s="15" t="s">
        <v>124</v>
      </c>
      <c r="BM199" s="155" t="s">
        <v>284</v>
      </c>
    </row>
    <row r="200" spans="1:65" s="13" customFormat="1">
      <c r="B200" s="158"/>
      <c r="D200" s="159" t="s">
        <v>127</v>
      </c>
      <c r="F200" s="161" t="s">
        <v>285</v>
      </c>
      <c r="H200" s="162">
        <v>614.36599999999999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127</v>
      </c>
      <c r="AU200" s="160" t="s">
        <v>125</v>
      </c>
      <c r="AV200" s="13" t="s">
        <v>125</v>
      </c>
      <c r="AW200" s="13" t="s">
        <v>3</v>
      </c>
      <c r="AX200" s="13" t="s">
        <v>80</v>
      </c>
      <c r="AY200" s="160" t="s">
        <v>118</v>
      </c>
    </row>
    <row r="201" spans="1:65" s="12" customFormat="1" ht="22.9" customHeight="1">
      <c r="B201" s="131"/>
      <c r="D201" s="132" t="s">
        <v>74</v>
      </c>
      <c r="E201" s="141" t="s">
        <v>162</v>
      </c>
      <c r="F201" s="141" t="s">
        <v>286</v>
      </c>
      <c r="I201" s="134"/>
      <c r="J201" s="142">
        <f>BK201</f>
        <v>0</v>
      </c>
      <c r="L201" s="131"/>
      <c r="M201" s="135"/>
      <c r="N201" s="136"/>
      <c r="O201" s="136"/>
      <c r="P201" s="137">
        <f>SUM(P202:P209)</f>
        <v>0</v>
      </c>
      <c r="Q201" s="136"/>
      <c r="R201" s="137">
        <f>SUM(R202:R209)</f>
        <v>3.0272740000000002</v>
      </c>
      <c r="S201" s="136"/>
      <c r="T201" s="138">
        <f>SUM(T202:T209)</f>
        <v>0</v>
      </c>
      <c r="AR201" s="132" t="s">
        <v>80</v>
      </c>
      <c r="AT201" s="139" t="s">
        <v>74</v>
      </c>
      <c r="AU201" s="139" t="s">
        <v>80</v>
      </c>
      <c r="AY201" s="132" t="s">
        <v>118</v>
      </c>
      <c r="BK201" s="140">
        <f>SUM(BK202:BK209)</f>
        <v>0</v>
      </c>
    </row>
    <row r="202" spans="1:65" s="2" customFormat="1" ht="24.2" customHeight="1">
      <c r="A202" s="30"/>
      <c r="B202" s="143"/>
      <c r="C202" s="144" t="s">
        <v>287</v>
      </c>
      <c r="D202" s="144" t="s">
        <v>120</v>
      </c>
      <c r="E202" s="145" t="s">
        <v>288</v>
      </c>
      <c r="F202" s="146" t="s">
        <v>289</v>
      </c>
      <c r="G202" s="147" t="s">
        <v>208</v>
      </c>
      <c r="H202" s="148">
        <v>1</v>
      </c>
      <c r="I202" s="149"/>
      <c r="J202" s="148">
        <f>ROUND(I202*H202,3)</f>
        <v>0</v>
      </c>
      <c r="K202" s="150"/>
      <c r="L202" s="31"/>
      <c r="M202" s="151" t="s">
        <v>1</v>
      </c>
      <c r="N202" s="152" t="s">
        <v>41</v>
      </c>
      <c r="O202" s="57"/>
      <c r="P202" s="153">
        <f>O202*H202</f>
        <v>0</v>
      </c>
      <c r="Q202" s="153">
        <v>2.96149</v>
      </c>
      <c r="R202" s="153">
        <f>Q202*H202</f>
        <v>2.96149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124</v>
      </c>
      <c r="AT202" s="155" t="s">
        <v>120</v>
      </c>
      <c r="AU202" s="155" t="s">
        <v>125</v>
      </c>
      <c r="AY202" s="15" t="s">
        <v>118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125</v>
      </c>
      <c r="BK202" s="157">
        <f>ROUND(I202*H202,3)</f>
        <v>0</v>
      </c>
      <c r="BL202" s="15" t="s">
        <v>124</v>
      </c>
      <c r="BM202" s="155" t="s">
        <v>290</v>
      </c>
    </row>
    <row r="203" spans="1:65" s="2" customFormat="1" ht="16.5" customHeight="1">
      <c r="A203" s="30"/>
      <c r="B203" s="143"/>
      <c r="C203" s="144" t="s">
        <v>291</v>
      </c>
      <c r="D203" s="144" t="s">
        <v>120</v>
      </c>
      <c r="E203" s="145" t="s">
        <v>292</v>
      </c>
      <c r="F203" s="146" t="s">
        <v>293</v>
      </c>
      <c r="G203" s="147" t="s">
        <v>224</v>
      </c>
      <c r="H203" s="148">
        <v>1.6</v>
      </c>
      <c r="I203" s="149"/>
      <c r="J203" s="148">
        <f>ROUND(I203*H203,3)</f>
        <v>0</v>
      </c>
      <c r="K203" s="150"/>
      <c r="L203" s="31"/>
      <c r="M203" s="151" t="s">
        <v>1</v>
      </c>
      <c r="N203" s="152" t="s">
        <v>41</v>
      </c>
      <c r="O203" s="57"/>
      <c r="P203" s="153">
        <f>O203*H203</f>
        <v>0</v>
      </c>
      <c r="Q203" s="153">
        <v>3.8000000000000002E-4</v>
      </c>
      <c r="R203" s="153">
        <f>Q203*H203</f>
        <v>6.0800000000000003E-4</v>
      </c>
      <c r="S203" s="153">
        <v>0</v>
      </c>
      <c r="T203" s="15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5" t="s">
        <v>124</v>
      </c>
      <c r="AT203" s="155" t="s">
        <v>120</v>
      </c>
      <c r="AU203" s="155" t="s">
        <v>125</v>
      </c>
      <c r="AY203" s="15" t="s">
        <v>118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5" t="s">
        <v>125</v>
      </c>
      <c r="BK203" s="157">
        <f>ROUND(I203*H203,3)</f>
        <v>0</v>
      </c>
      <c r="BL203" s="15" t="s">
        <v>124</v>
      </c>
      <c r="BM203" s="155" t="s">
        <v>294</v>
      </c>
    </row>
    <row r="204" spans="1:65" s="13" customFormat="1">
      <c r="B204" s="158"/>
      <c r="D204" s="159" t="s">
        <v>127</v>
      </c>
      <c r="E204" s="160" t="s">
        <v>1</v>
      </c>
      <c r="F204" s="161" t="s">
        <v>295</v>
      </c>
      <c r="H204" s="162">
        <v>1.6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127</v>
      </c>
      <c r="AU204" s="160" t="s">
        <v>125</v>
      </c>
      <c r="AV204" s="13" t="s">
        <v>125</v>
      </c>
      <c r="AW204" s="13" t="s">
        <v>30</v>
      </c>
      <c r="AX204" s="13" t="s">
        <v>80</v>
      </c>
      <c r="AY204" s="160" t="s">
        <v>118</v>
      </c>
    </row>
    <row r="205" spans="1:65" s="2" customFormat="1" ht="24.2" customHeight="1">
      <c r="A205" s="30"/>
      <c r="B205" s="143"/>
      <c r="C205" s="167" t="s">
        <v>296</v>
      </c>
      <c r="D205" s="167" t="s">
        <v>196</v>
      </c>
      <c r="E205" s="168" t="s">
        <v>297</v>
      </c>
      <c r="F205" s="169" t="s">
        <v>298</v>
      </c>
      <c r="G205" s="170" t="s">
        <v>224</v>
      </c>
      <c r="H205" s="171">
        <v>1.6</v>
      </c>
      <c r="I205" s="172"/>
      <c r="J205" s="171">
        <f>ROUND(I205*H205,3)</f>
        <v>0</v>
      </c>
      <c r="K205" s="173"/>
      <c r="L205" s="174"/>
      <c r="M205" s="175" t="s">
        <v>1</v>
      </c>
      <c r="N205" s="176" t="s">
        <v>41</v>
      </c>
      <c r="O205" s="57"/>
      <c r="P205" s="153">
        <f>O205*H205</f>
        <v>0</v>
      </c>
      <c r="Q205" s="153">
        <v>3.3050000000000003E-2</v>
      </c>
      <c r="R205" s="153">
        <f>Q205*H205</f>
        <v>5.288000000000001E-2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162</v>
      </c>
      <c r="AT205" s="155" t="s">
        <v>196</v>
      </c>
      <c r="AU205" s="155" t="s">
        <v>125</v>
      </c>
      <c r="AY205" s="15" t="s">
        <v>118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5" t="s">
        <v>125</v>
      </c>
      <c r="BK205" s="157">
        <f>ROUND(I205*H205,3)</f>
        <v>0</v>
      </c>
      <c r="BL205" s="15" t="s">
        <v>124</v>
      </c>
      <c r="BM205" s="155" t="s">
        <v>299</v>
      </c>
    </row>
    <row r="206" spans="1:65" s="2" customFormat="1" ht="16.5" customHeight="1">
      <c r="A206" s="30"/>
      <c r="B206" s="143"/>
      <c r="C206" s="144" t="s">
        <v>300</v>
      </c>
      <c r="D206" s="144" t="s">
        <v>120</v>
      </c>
      <c r="E206" s="145" t="s">
        <v>301</v>
      </c>
      <c r="F206" s="146" t="s">
        <v>302</v>
      </c>
      <c r="G206" s="147" t="s">
        <v>224</v>
      </c>
      <c r="H206" s="148">
        <v>0.8</v>
      </c>
      <c r="I206" s="149"/>
      <c r="J206" s="148">
        <f>ROUND(I206*H206,3)</f>
        <v>0</v>
      </c>
      <c r="K206" s="150"/>
      <c r="L206" s="31"/>
      <c r="M206" s="151" t="s">
        <v>1</v>
      </c>
      <c r="N206" s="152" t="s">
        <v>41</v>
      </c>
      <c r="O206" s="57"/>
      <c r="P206" s="153">
        <f>O206*H206</f>
        <v>0</v>
      </c>
      <c r="Q206" s="153">
        <v>3.3E-4</v>
      </c>
      <c r="R206" s="153">
        <f>Q206*H206</f>
        <v>2.6400000000000002E-4</v>
      </c>
      <c r="S206" s="153">
        <v>0</v>
      </c>
      <c r="T206" s="154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5" t="s">
        <v>124</v>
      </c>
      <c r="AT206" s="155" t="s">
        <v>120</v>
      </c>
      <c r="AU206" s="155" t="s">
        <v>125</v>
      </c>
      <c r="AY206" s="15" t="s">
        <v>118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5" t="s">
        <v>125</v>
      </c>
      <c r="BK206" s="157">
        <f>ROUND(I206*H206,3)</f>
        <v>0</v>
      </c>
      <c r="BL206" s="15" t="s">
        <v>124</v>
      </c>
      <c r="BM206" s="155" t="s">
        <v>303</v>
      </c>
    </row>
    <row r="207" spans="1:65" s="13" customFormat="1">
      <c r="B207" s="158"/>
      <c r="D207" s="159" t="s">
        <v>127</v>
      </c>
      <c r="E207" s="160" t="s">
        <v>1</v>
      </c>
      <c r="F207" s="161" t="s">
        <v>304</v>
      </c>
      <c r="H207" s="162">
        <v>0.8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127</v>
      </c>
      <c r="AU207" s="160" t="s">
        <v>125</v>
      </c>
      <c r="AV207" s="13" t="s">
        <v>125</v>
      </c>
      <c r="AW207" s="13" t="s">
        <v>30</v>
      </c>
      <c r="AX207" s="13" t="s">
        <v>80</v>
      </c>
      <c r="AY207" s="160" t="s">
        <v>118</v>
      </c>
    </row>
    <row r="208" spans="1:65" s="2" customFormat="1" ht="16.5" customHeight="1">
      <c r="A208" s="30"/>
      <c r="B208" s="143"/>
      <c r="C208" s="167" t="s">
        <v>305</v>
      </c>
      <c r="D208" s="167" t="s">
        <v>196</v>
      </c>
      <c r="E208" s="168" t="s">
        <v>306</v>
      </c>
      <c r="F208" s="169" t="s">
        <v>307</v>
      </c>
      <c r="G208" s="170" t="s">
        <v>224</v>
      </c>
      <c r="H208" s="171">
        <v>0.8</v>
      </c>
      <c r="I208" s="172"/>
      <c r="J208" s="171">
        <f>ROUND(I208*H208,3)</f>
        <v>0</v>
      </c>
      <c r="K208" s="173"/>
      <c r="L208" s="174"/>
      <c r="M208" s="175" t="s">
        <v>1</v>
      </c>
      <c r="N208" s="176" t="s">
        <v>41</v>
      </c>
      <c r="O208" s="57"/>
      <c r="P208" s="153">
        <f>O208*H208</f>
        <v>0</v>
      </c>
      <c r="Q208" s="153">
        <v>1.504E-2</v>
      </c>
      <c r="R208" s="153">
        <f>Q208*H208</f>
        <v>1.2032000000000001E-2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162</v>
      </c>
      <c r="AT208" s="155" t="s">
        <v>196</v>
      </c>
      <c r="AU208" s="155" t="s">
        <v>125</v>
      </c>
      <c r="AY208" s="15" t="s">
        <v>118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125</v>
      </c>
      <c r="BK208" s="157">
        <f>ROUND(I208*H208,3)</f>
        <v>0</v>
      </c>
      <c r="BL208" s="15" t="s">
        <v>124</v>
      </c>
      <c r="BM208" s="155" t="s">
        <v>308</v>
      </c>
    </row>
    <row r="209" spans="1:65" s="13" customFormat="1">
      <c r="B209" s="158"/>
      <c r="D209" s="159" t="s">
        <v>127</v>
      </c>
      <c r="E209" s="160" t="s">
        <v>1</v>
      </c>
      <c r="F209" s="161" t="s">
        <v>309</v>
      </c>
      <c r="H209" s="162">
        <v>0.8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127</v>
      </c>
      <c r="AU209" s="160" t="s">
        <v>125</v>
      </c>
      <c r="AV209" s="13" t="s">
        <v>125</v>
      </c>
      <c r="AW209" s="13" t="s">
        <v>30</v>
      </c>
      <c r="AX209" s="13" t="s">
        <v>80</v>
      </c>
      <c r="AY209" s="160" t="s">
        <v>118</v>
      </c>
    </row>
    <row r="210" spans="1:65" s="12" customFormat="1" ht="22.9" customHeight="1">
      <c r="B210" s="131"/>
      <c r="D210" s="132" t="s">
        <v>74</v>
      </c>
      <c r="E210" s="141" t="s">
        <v>166</v>
      </c>
      <c r="F210" s="141" t="s">
        <v>310</v>
      </c>
      <c r="I210" s="134"/>
      <c r="J210" s="142">
        <f>BK210</f>
        <v>0</v>
      </c>
      <c r="L210" s="131"/>
      <c r="M210" s="135"/>
      <c r="N210" s="136"/>
      <c r="O210" s="136"/>
      <c r="P210" s="137">
        <f>SUM(P211:P220)</f>
        <v>0</v>
      </c>
      <c r="Q210" s="136"/>
      <c r="R210" s="137">
        <f>SUM(R211:R220)</f>
        <v>16.28869748</v>
      </c>
      <c r="S210" s="136"/>
      <c r="T210" s="138">
        <f>SUM(T211:T220)</f>
        <v>0</v>
      </c>
      <c r="AR210" s="132" t="s">
        <v>80</v>
      </c>
      <c r="AT210" s="139" t="s">
        <v>74</v>
      </c>
      <c r="AU210" s="139" t="s">
        <v>80</v>
      </c>
      <c r="AY210" s="132" t="s">
        <v>118</v>
      </c>
      <c r="BK210" s="140">
        <f>SUM(BK211:BK220)</f>
        <v>0</v>
      </c>
    </row>
    <row r="211" spans="1:65" s="2" customFormat="1" ht="33" customHeight="1">
      <c r="A211" s="30"/>
      <c r="B211" s="143"/>
      <c r="C211" s="144" t="s">
        <v>311</v>
      </c>
      <c r="D211" s="144" t="s">
        <v>120</v>
      </c>
      <c r="E211" s="145" t="s">
        <v>312</v>
      </c>
      <c r="F211" s="146" t="s">
        <v>313</v>
      </c>
      <c r="G211" s="147" t="s">
        <v>224</v>
      </c>
      <c r="H211" s="148">
        <v>106.2</v>
      </c>
      <c r="I211" s="149"/>
      <c r="J211" s="148">
        <f>ROUND(I211*H211,3)</f>
        <v>0</v>
      </c>
      <c r="K211" s="150"/>
      <c r="L211" s="31"/>
      <c r="M211" s="151" t="s">
        <v>1</v>
      </c>
      <c r="N211" s="152" t="s">
        <v>41</v>
      </c>
      <c r="O211" s="57"/>
      <c r="P211" s="153">
        <f>O211*H211</f>
        <v>0</v>
      </c>
      <c r="Q211" s="153">
        <v>0.12584000000000001</v>
      </c>
      <c r="R211" s="153">
        <f>Q211*H211</f>
        <v>13.364208000000001</v>
      </c>
      <c r="S211" s="153">
        <v>0</v>
      </c>
      <c r="T211" s="154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5" t="s">
        <v>124</v>
      </c>
      <c r="AT211" s="155" t="s">
        <v>120</v>
      </c>
      <c r="AU211" s="155" t="s">
        <v>125</v>
      </c>
      <c r="AY211" s="15" t="s">
        <v>118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5" t="s">
        <v>125</v>
      </c>
      <c r="BK211" s="157">
        <f>ROUND(I211*H211,3)</f>
        <v>0</v>
      </c>
      <c r="BL211" s="15" t="s">
        <v>124</v>
      </c>
      <c r="BM211" s="155" t="s">
        <v>314</v>
      </c>
    </row>
    <row r="212" spans="1:65" s="13" customFormat="1">
      <c r="B212" s="158"/>
      <c r="D212" s="159" t="s">
        <v>127</v>
      </c>
      <c r="E212" s="160" t="s">
        <v>1</v>
      </c>
      <c r="F212" s="161" t="s">
        <v>315</v>
      </c>
      <c r="H212" s="162">
        <v>106.2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127</v>
      </c>
      <c r="AU212" s="160" t="s">
        <v>125</v>
      </c>
      <c r="AV212" s="13" t="s">
        <v>125</v>
      </c>
      <c r="AW212" s="13" t="s">
        <v>30</v>
      </c>
      <c r="AX212" s="13" t="s">
        <v>80</v>
      </c>
      <c r="AY212" s="160" t="s">
        <v>118</v>
      </c>
    </row>
    <row r="213" spans="1:65" s="2" customFormat="1" ht="16.5" customHeight="1">
      <c r="A213" s="30"/>
      <c r="B213" s="143"/>
      <c r="C213" s="167" t="s">
        <v>316</v>
      </c>
      <c r="D213" s="167" t="s">
        <v>196</v>
      </c>
      <c r="E213" s="168" t="s">
        <v>317</v>
      </c>
      <c r="F213" s="169" t="s">
        <v>318</v>
      </c>
      <c r="G213" s="170" t="s">
        <v>208</v>
      </c>
      <c r="H213" s="171">
        <v>107.262</v>
      </c>
      <c r="I213" s="172"/>
      <c r="J213" s="171">
        <f>ROUND(I213*H213,3)</f>
        <v>0</v>
      </c>
      <c r="K213" s="173"/>
      <c r="L213" s="174"/>
      <c r="M213" s="175" t="s">
        <v>1</v>
      </c>
      <c r="N213" s="176" t="s">
        <v>41</v>
      </c>
      <c r="O213" s="57"/>
      <c r="P213" s="153">
        <f>O213*H213</f>
        <v>0</v>
      </c>
      <c r="Q213" s="153">
        <v>2.1999999999999999E-2</v>
      </c>
      <c r="R213" s="153">
        <f>Q213*H213</f>
        <v>2.3597639999999998</v>
      </c>
      <c r="S213" s="153">
        <v>0</v>
      </c>
      <c r="T213" s="154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5" t="s">
        <v>162</v>
      </c>
      <c r="AT213" s="155" t="s">
        <v>196</v>
      </c>
      <c r="AU213" s="155" t="s">
        <v>125</v>
      </c>
      <c r="AY213" s="15" t="s">
        <v>118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5" t="s">
        <v>125</v>
      </c>
      <c r="BK213" s="157">
        <f>ROUND(I213*H213,3)</f>
        <v>0</v>
      </c>
      <c r="BL213" s="15" t="s">
        <v>124</v>
      </c>
      <c r="BM213" s="155" t="s">
        <v>319</v>
      </c>
    </row>
    <row r="214" spans="1:65" s="13" customFormat="1">
      <c r="B214" s="158"/>
      <c r="D214" s="159" t="s">
        <v>127</v>
      </c>
      <c r="F214" s="161" t="s">
        <v>320</v>
      </c>
      <c r="H214" s="162">
        <v>107.262</v>
      </c>
      <c r="I214" s="163"/>
      <c r="L214" s="158"/>
      <c r="M214" s="164"/>
      <c r="N214" s="165"/>
      <c r="O214" s="165"/>
      <c r="P214" s="165"/>
      <c r="Q214" s="165"/>
      <c r="R214" s="165"/>
      <c r="S214" s="165"/>
      <c r="T214" s="166"/>
      <c r="AT214" s="160" t="s">
        <v>127</v>
      </c>
      <c r="AU214" s="160" t="s">
        <v>125</v>
      </c>
      <c r="AV214" s="13" t="s">
        <v>125</v>
      </c>
      <c r="AW214" s="13" t="s">
        <v>3</v>
      </c>
      <c r="AX214" s="13" t="s">
        <v>80</v>
      </c>
      <c r="AY214" s="160" t="s">
        <v>118</v>
      </c>
    </row>
    <row r="215" spans="1:65" s="2" customFormat="1" ht="24.2" customHeight="1">
      <c r="A215" s="30"/>
      <c r="B215" s="143"/>
      <c r="C215" s="144" t="s">
        <v>321</v>
      </c>
      <c r="D215" s="144" t="s">
        <v>120</v>
      </c>
      <c r="E215" s="145" t="s">
        <v>322</v>
      </c>
      <c r="F215" s="146" t="s">
        <v>323</v>
      </c>
      <c r="G215" s="147" t="s">
        <v>324</v>
      </c>
      <c r="H215" s="148">
        <v>316.89400000000001</v>
      </c>
      <c r="I215" s="149"/>
      <c r="J215" s="148">
        <f>ROUND(I215*H215,3)</f>
        <v>0</v>
      </c>
      <c r="K215" s="150"/>
      <c r="L215" s="31"/>
      <c r="M215" s="151" t="s">
        <v>1</v>
      </c>
      <c r="N215" s="152" t="s">
        <v>41</v>
      </c>
      <c r="O215" s="57"/>
      <c r="P215" s="153">
        <f>O215*H215</f>
        <v>0</v>
      </c>
      <c r="Q215" s="153">
        <v>4.2000000000000002E-4</v>
      </c>
      <c r="R215" s="153">
        <f>Q215*H215</f>
        <v>0.13309548000000002</v>
      </c>
      <c r="S215" s="153">
        <v>0</v>
      </c>
      <c r="T215" s="15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5" t="s">
        <v>124</v>
      </c>
      <c r="AT215" s="155" t="s">
        <v>120</v>
      </c>
      <c r="AU215" s="155" t="s">
        <v>125</v>
      </c>
      <c r="AY215" s="15" t="s">
        <v>118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5" t="s">
        <v>125</v>
      </c>
      <c r="BK215" s="157">
        <f>ROUND(I215*H215,3)</f>
        <v>0</v>
      </c>
      <c r="BL215" s="15" t="s">
        <v>124</v>
      </c>
      <c r="BM215" s="155" t="s">
        <v>325</v>
      </c>
    </row>
    <row r="216" spans="1:65" s="13" customFormat="1" ht="22.5">
      <c r="B216" s="158"/>
      <c r="D216" s="159" t="s">
        <v>127</v>
      </c>
      <c r="E216" s="160" t="s">
        <v>1</v>
      </c>
      <c r="F216" s="161" t="s">
        <v>326</v>
      </c>
      <c r="H216" s="162">
        <v>316.89400000000001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127</v>
      </c>
      <c r="AU216" s="160" t="s">
        <v>125</v>
      </c>
      <c r="AV216" s="13" t="s">
        <v>125</v>
      </c>
      <c r="AW216" s="13" t="s">
        <v>30</v>
      </c>
      <c r="AX216" s="13" t="s">
        <v>80</v>
      </c>
      <c r="AY216" s="160" t="s">
        <v>118</v>
      </c>
    </row>
    <row r="217" spans="1:65" s="2" customFormat="1" ht="24.2" customHeight="1">
      <c r="A217" s="30"/>
      <c r="B217" s="143"/>
      <c r="C217" s="167" t="s">
        <v>327</v>
      </c>
      <c r="D217" s="167" t="s">
        <v>196</v>
      </c>
      <c r="E217" s="168" t="s">
        <v>328</v>
      </c>
      <c r="F217" s="169" t="s">
        <v>329</v>
      </c>
      <c r="G217" s="170" t="s">
        <v>330</v>
      </c>
      <c r="H217" s="171">
        <v>6.8000000000000005E-2</v>
      </c>
      <c r="I217" s="172"/>
      <c r="J217" s="171">
        <f>ROUND(I217*H217,3)</f>
        <v>0</v>
      </c>
      <c r="K217" s="173"/>
      <c r="L217" s="174"/>
      <c r="M217" s="175" t="s">
        <v>1</v>
      </c>
      <c r="N217" s="176" t="s">
        <v>41</v>
      </c>
      <c r="O217" s="57"/>
      <c r="P217" s="153">
        <f>O217*H217</f>
        <v>0</v>
      </c>
      <c r="Q217" s="153">
        <v>1</v>
      </c>
      <c r="R217" s="153">
        <f>Q217*H217</f>
        <v>6.8000000000000005E-2</v>
      </c>
      <c r="S217" s="153">
        <v>0</v>
      </c>
      <c r="T217" s="15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5" t="s">
        <v>162</v>
      </c>
      <c r="AT217" s="155" t="s">
        <v>196</v>
      </c>
      <c r="AU217" s="155" t="s">
        <v>125</v>
      </c>
      <c r="AY217" s="15" t="s">
        <v>118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5" t="s">
        <v>125</v>
      </c>
      <c r="BK217" s="157">
        <f>ROUND(I217*H217,3)</f>
        <v>0</v>
      </c>
      <c r="BL217" s="15" t="s">
        <v>124</v>
      </c>
      <c r="BM217" s="155" t="s">
        <v>331</v>
      </c>
    </row>
    <row r="218" spans="1:65" s="13" customFormat="1">
      <c r="B218" s="158"/>
      <c r="D218" s="159" t="s">
        <v>127</v>
      </c>
      <c r="E218" s="160" t="s">
        <v>1</v>
      </c>
      <c r="F218" s="161" t="s">
        <v>332</v>
      </c>
      <c r="H218" s="162">
        <v>6.8000000000000005E-2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127</v>
      </c>
      <c r="AU218" s="160" t="s">
        <v>125</v>
      </c>
      <c r="AV218" s="13" t="s">
        <v>125</v>
      </c>
      <c r="AW218" s="13" t="s">
        <v>30</v>
      </c>
      <c r="AX218" s="13" t="s">
        <v>80</v>
      </c>
      <c r="AY218" s="160" t="s">
        <v>118</v>
      </c>
    </row>
    <row r="219" spans="1:65" s="2" customFormat="1" ht="24.2" customHeight="1">
      <c r="A219" s="30"/>
      <c r="B219" s="143"/>
      <c r="C219" s="167" t="s">
        <v>333</v>
      </c>
      <c r="D219" s="167" t="s">
        <v>196</v>
      </c>
      <c r="E219" s="168" t="s">
        <v>334</v>
      </c>
      <c r="F219" s="169" t="s">
        <v>335</v>
      </c>
      <c r="G219" s="170" t="s">
        <v>224</v>
      </c>
      <c r="H219" s="171">
        <v>69</v>
      </c>
      <c r="I219" s="172"/>
      <c r="J219" s="171">
        <f>ROUND(I219*H219,3)</f>
        <v>0</v>
      </c>
      <c r="K219" s="173"/>
      <c r="L219" s="174"/>
      <c r="M219" s="175" t="s">
        <v>1</v>
      </c>
      <c r="N219" s="176" t="s">
        <v>41</v>
      </c>
      <c r="O219" s="57"/>
      <c r="P219" s="153">
        <f>O219*H219</f>
        <v>0</v>
      </c>
      <c r="Q219" s="153">
        <v>5.2700000000000004E-3</v>
      </c>
      <c r="R219" s="153">
        <f>Q219*H219</f>
        <v>0.36363000000000001</v>
      </c>
      <c r="S219" s="153">
        <v>0</v>
      </c>
      <c r="T219" s="154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5" t="s">
        <v>162</v>
      </c>
      <c r="AT219" s="155" t="s">
        <v>196</v>
      </c>
      <c r="AU219" s="155" t="s">
        <v>125</v>
      </c>
      <c r="AY219" s="15" t="s">
        <v>118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5" t="s">
        <v>125</v>
      </c>
      <c r="BK219" s="157">
        <f>ROUND(I219*H219,3)</f>
        <v>0</v>
      </c>
      <c r="BL219" s="15" t="s">
        <v>124</v>
      </c>
      <c r="BM219" s="155" t="s">
        <v>336</v>
      </c>
    </row>
    <row r="220" spans="1:65" s="13" customFormat="1">
      <c r="B220" s="158"/>
      <c r="D220" s="159" t="s">
        <v>127</v>
      </c>
      <c r="E220" s="160" t="s">
        <v>1</v>
      </c>
      <c r="F220" s="161" t="s">
        <v>337</v>
      </c>
      <c r="H220" s="162">
        <v>69</v>
      </c>
      <c r="I220" s="163"/>
      <c r="L220" s="158"/>
      <c r="M220" s="164"/>
      <c r="N220" s="165"/>
      <c r="O220" s="165"/>
      <c r="P220" s="165"/>
      <c r="Q220" s="165"/>
      <c r="R220" s="165"/>
      <c r="S220" s="165"/>
      <c r="T220" s="166"/>
      <c r="AT220" s="160" t="s">
        <v>127</v>
      </c>
      <c r="AU220" s="160" t="s">
        <v>125</v>
      </c>
      <c r="AV220" s="13" t="s">
        <v>125</v>
      </c>
      <c r="AW220" s="13" t="s">
        <v>30</v>
      </c>
      <c r="AX220" s="13" t="s">
        <v>80</v>
      </c>
      <c r="AY220" s="160" t="s">
        <v>118</v>
      </c>
    </row>
    <row r="221" spans="1:65" s="12" customFormat="1" ht="22.9" customHeight="1">
      <c r="B221" s="131"/>
      <c r="D221" s="132" t="s">
        <v>74</v>
      </c>
      <c r="E221" s="141" t="s">
        <v>338</v>
      </c>
      <c r="F221" s="141" t="s">
        <v>339</v>
      </c>
      <c r="I221" s="134"/>
      <c r="J221" s="142">
        <f>BK221</f>
        <v>0</v>
      </c>
      <c r="L221" s="131"/>
      <c r="M221" s="135"/>
      <c r="N221" s="136"/>
      <c r="O221" s="136"/>
      <c r="P221" s="137">
        <f>P222</f>
        <v>0</v>
      </c>
      <c r="Q221" s="136"/>
      <c r="R221" s="137">
        <f>R222</f>
        <v>0</v>
      </c>
      <c r="S221" s="136"/>
      <c r="T221" s="138">
        <f>T222</f>
        <v>0</v>
      </c>
      <c r="AR221" s="132" t="s">
        <v>80</v>
      </c>
      <c r="AT221" s="139" t="s">
        <v>74</v>
      </c>
      <c r="AU221" s="139" t="s">
        <v>80</v>
      </c>
      <c r="AY221" s="132" t="s">
        <v>118</v>
      </c>
      <c r="BK221" s="140">
        <f>BK222</f>
        <v>0</v>
      </c>
    </row>
    <row r="222" spans="1:65" s="2" customFormat="1" ht="33" customHeight="1">
      <c r="A222" s="30"/>
      <c r="B222" s="143"/>
      <c r="C222" s="144" t="s">
        <v>340</v>
      </c>
      <c r="D222" s="144" t="s">
        <v>120</v>
      </c>
      <c r="E222" s="145" t="s">
        <v>341</v>
      </c>
      <c r="F222" s="146" t="s">
        <v>342</v>
      </c>
      <c r="G222" s="147" t="s">
        <v>330</v>
      </c>
      <c r="H222" s="148">
        <v>498.44200000000001</v>
      </c>
      <c r="I222" s="149"/>
      <c r="J222" s="148">
        <f>ROUND(I222*H222,3)</f>
        <v>0</v>
      </c>
      <c r="K222" s="150"/>
      <c r="L222" s="31"/>
      <c r="M222" s="151" t="s">
        <v>1</v>
      </c>
      <c r="N222" s="152" t="s">
        <v>41</v>
      </c>
      <c r="O222" s="57"/>
      <c r="P222" s="153">
        <f>O222*H222</f>
        <v>0</v>
      </c>
      <c r="Q222" s="153">
        <v>0</v>
      </c>
      <c r="R222" s="153">
        <f>Q222*H222</f>
        <v>0</v>
      </c>
      <c r="S222" s="153">
        <v>0</v>
      </c>
      <c r="T222" s="154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5" t="s">
        <v>124</v>
      </c>
      <c r="AT222" s="155" t="s">
        <v>120</v>
      </c>
      <c r="AU222" s="155" t="s">
        <v>125</v>
      </c>
      <c r="AY222" s="15" t="s">
        <v>118</v>
      </c>
      <c r="BE222" s="156">
        <f>IF(N222="základná",J222,0)</f>
        <v>0</v>
      </c>
      <c r="BF222" s="156">
        <f>IF(N222="znížená",J222,0)</f>
        <v>0</v>
      </c>
      <c r="BG222" s="156">
        <f>IF(N222="zákl. prenesená",J222,0)</f>
        <v>0</v>
      </c>
      <c r="BH222" s="156">
        <f>IF(N222="zníž. prenesená",J222,0)</f>
        <v>0</v>
      </c>
      <c r="BI222" s="156">
        <f>IF(N222="nulová",J222,0)</f>
        <v>0</v>
      </c>
      <c r="BJ222" s="15" t="s">
        <v>125</v>
      </c>
      <c r="BK222" s="157">
        <f>ROUND(I222*H222,3)</f>
        <v>0</v>
      </c>
      <c r="BL222" s="15" t="s">
        <v>124</v>
      </c>
      <c r="BM222" s="155" t="s">
        <v>343</v>
      </c>
    </row>
    <row r="223" spans="1:65" s="12" customFormat="1" ht="25.9" customHeight="1">
      <c r="B223" s="131"/>
      <c r="D223" s="132" t="s">
        <v>74</v>
      </c>
      <c r="E223" s="133" t="s">
        <v>344</v>
      </c>
      <c r="F223" s="133" t="s">
        <v>345</v>
      </c>
      <c r="I223" s="134"/>
      <c r="J223" s="119">
        <f>BK223</f>
        <v>0</v>
      </c>
      <c r="L223" s="131"/>
      <c r="M223" s="135"/>
      <c r="N223" s="136"/>
      <c r="O223" s="136"/>
      <c r="P223" s="137">
        <f>P224+P234+P237</f>
        <v>0</v>
      </c>
      <c r="Q223" s="136"/>
      <c r="R223" s="137">
        <f>R224+R234+R237</f>
        <v>0.68681040000000015</v>
      </c>
      <c r="S223" s="136"/>
      <c r="T223" s="138">
        <f>T224+T234+T237</f>
        <v>0</v>
      </c>
      <c r="AR223" s="132" t="s">
        <v>125</v>
      </c>
      <c r="AT223" s="139" t="s">
        <v>74</v>
      </c>
      <c r="AU223" s="139" t="s">
        <v>75</v>
      </c>
      <c r="AY223" s="132" t="s">
        <v>118</v>
      </c>
      <c r="BK223" s="140">
        <f>BK224+BK234+BK237</f>
        <v>0</v>
      </c>
    </row>
    <row r="224" spans="1:65" s="12" customFormat="1" ht="22.9" customHeight="1">
      <c r="B224" s="131"/>
      <c r="D224" s="132" t="s">
        <v>74</v>
      </c>
      <c r="E224" s="141" t="s">
        <v>346</v>
      </c>
      <c r="F224" s="141" t="s">
        <v>347</v>
      </c>
      <c r="I224" s="134"/>
      <c r="J224" s="142">
        <f>BK224</f>
        <v>0</v>
      </c>
      <c r="L224" s="131"/>
      <c r="M224" s="135"/>
      <c r="N224" s="136"/>
      <c r="O224" s="136"/>
      <c r="P224" s="137">
        <f>SUM(P225:P233)</f>
        <v>0</v>
      </c>
      <c r="Q224" s="136"/>
      <c r="R224" s="137">
        <f>SUM(R225:R233)</f>
        <v>3.6424000000000005E-3</v>
      </c>
      <c r="S224" s="136"/>
      <c r="T224" s="138">
        <f>SUM(T225:T233)</f>
        <v>0</v>
      </c>
      <c r="AR224" s="132" t="s">
        <v>125</v>
      </c>
      <c r="AT224" s="139" t="s">
        <v>74</v>
      </c>
      <c r="AU224" s="139" t="s">
        <v>80</v>
      </c>
      <c r="AY224" s="132" t="s">
        <v>118</v>
      </c>
      <c r="BK224" s="140">
        <f>SUM(BK225:BK233)</f>
        <v>0</v>
      </c>
    </row>
    <row r="225" spans="1:65" s="2" customFormat="1" ht="33" customHeight="1">
      <c r="A225" s="30"/>
      <c r="B225" s="143"/>
      <c r="C225" s="144" t="s">
        <v>348</v>
      </c>
      <c r="D225" s="144" t="s">
        <v>120</v>
      </c>
      <c r="E225" s="145" t="s">
        <v>349</v>
      </c>
      <c r="F225" s="146" t="s">
        <v>350</v>
      </c>
      <c r="G225" s="147" t="s">
        <v>123</v>
      </c>
      <c r="H225" s="148">
        <v>1.57</v>
      </c>
      <c r="I225" s="149"/>
      <c r="J225" s="148">
        <f>ROUND(I225*H225,3)</f>
        <v>0</v>
      </c>
      <c r="K225" s="150"/>
      <c r="L225" s="31"/>
      <c r="M225" s="151" t="s">
        <v>1</v>
      </c>
      <c r="N225" s="152" t="s">
        <v>41</v>
      </c>
      <c r="O225" s="57"/>
      <c r="P225" s="153">
        <f>O225*H225</f>
        <v>0</v>
      </c>
      <c r="Q225" s="153">
        <v>0</v>
      </c>
      <c r="R225" s="153">
        <f>Q225*H225</f>
        <v>0</v>
      </c>
      <c r="S225" s="153">
        <v>0</v>
      </c>
      <c r="T225" s="154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5" t="s">
        <v>200</v>
      </c>
      <c r="AT225" s="155" t="s">
        <v>120</v>
      </c>
      <c r="AU225" s="155" t="s">
        <v>125</v>
      </c>
      <c r="AY225" s="15" t="s">
        <v>118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5" t="s">
        <v>125</v>
      </c>
      <c r="BK225" s="157">
        <f>ROUND(I225*H225,3)</f>
        <v>0</v>
      </c>
      <c r="BL225" s="15" t="s">
        <v>200</v>
      </c>
      <c r="BM225" s="155" t="s">
        <v>351</v>
      </c>
    </row>
    <row r="226" spans="1:65" s="2" customFormat="1" ht="16.5" customHeight="1">
      <c r="A226" s="30"/>
      <c r="B226" s="143"/>
      <c r="C226" s="167" t="s">
        <v>352</v>
      </c>
      <c r="D226" s="167" t="s">
        <v>196</v>
      </c>
      <c r="E226" s="168" t="s">
        <v>353</v>
      </c>
      <c r="F226" s="169" t="s">
        <v>354</v>
      </c>
      <c r="G226" s="170" t="s">
        <v>123</v>
      </c>
      <c r="H226" s="171">
        <v>1.7270000000000001</v>
      </c>
      <c r="I226" s="172"/>
      <c r="J226" s="171">
        <f>ROUND(I226*H226,3)</f>
        <v>0</v>
      </c>
      <c r="K226" s="173"/>
      <c r="L226" s="174"/>
      <c r="M226" s="175" t="s">
        <v>1</v>
      </c>
      <c r="N226" s="176" t="s">
        <v>41</v>
      </c>
      <c r="O226" s="57"/>
      <c r="P226" s="153">
        <f>O226*H226</f>
        <v>0</v>
      </c>
      <c r="Q226" s="153">
        <v>4.0000000000000002E-4</v>
      </c>
      <c r="R226" s="153">
        <f>Q226*H226</f>
        <v>6.9080000000000009E-4</v>
      </c>
      <c r="S226" s="153">
        <v>0</v>
      </c>
      <c r="T226" s="154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5" t="s">
        <v>287</v>
      </c>
      <c r="AT226" s="155" t="s">
        <v>196</v>
      </c>
      <c r="AU226" s="155" t="s">
        <v>125</v>
      </c>
      <c r="AY226" s="15" t="s">
        <v>118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5" t="s">
        <v>125</v>
      </c>
      <c r="BK226" s="157">
        <f>ROUND(I226*H226,3)</f>
        <v>0</v>
      </c>
      <c r="BL226" s="15" t="s">
        <v>200</v>
      </c>
      <c r="BM226" s="155" t="s">
        <v>355</v>
      </c>
    </row>
    <row r="227" spans="1:65" s="13" customFormat="1">
      <c r="B227" s="158"/>
      <c r="D227" s="159" t="s">
        <v>127</v>
      </c>
      <c r="F227" s="161" t="s">
        <v>356</v>
      </c>
      <c r="H227" s="162">
        <v>1.7270000000000001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127</v>
      </c>
      <c r="AU227" s="160" t="s">
        <v>125</v>
      </c>
      <c r="AV227" s="13" t="s">
        <v>125</v>
      </c>
      <c r="AW227" s="13" t="s">
        <v>3</v>
      </c>
      <c r="AX227" s="13" t="s">
        <v>80</v>
      </c>
      <c r="AY227" s="160" t="s">
        <v>118</v>
      </c>
    </row>
    <row r="228" spans="1:65" s="2" customFormat="1" ht="33" customHeight="1">
      <c r="A228" s="30"/>
      <c r="B228" s="143"/>
      <c r="C228" s="144" t="s">
        <v>357</v>
      </c>
      <c r="D228" s="144" t="s">
        <v>120</v>
      </c>
      <c r="E228" s="145" t="s">
        <v>358</v>
      </c>
      <c r="F228" s="146" t="s">
        <v>359</v>
      </c>
      <c r="G228" s="147" t="s">
        <v>123</v>
      </c>
      <c r="H228" s="148">
        <v>6.28</v>
      </c>
      <c r="I228" s="149"/>
      <c r="J228" s="148">
        <f>ROUND(I228*H228,3)</f>
        <v>0</v>
      </c>
      <c r="K228" s="150"/>
      <c r="L228" s="31"/>
      <c r="M228" s="151" t="s">
        <v>1</v>
      </c>
      <c r="N228" s="152" t="s">
        <v>41</v>
      </c>
      <c r="O228" s="57"/>
      <c r="P228" s="153">
        <f>O228*H228</f>
        <v>0</v>
      </c>
      <c r="Q228" s="153">
        <v>3.0000000000000001E-5</v>
      </c>
      <c r="R228" s="153">
        <f>Q228*H228</f>
        <v>1.8840000000000003E-4</v>
      </c>
      <c r="S228" s="153">
        <v>0</v>
      </c>
      <c r="T228" s="154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5" t="s">
        <v>200</v>
      </c>
      <c r="AT228" s="155" t="s">
        <v>120</v>
      </c>
      <c r="AU228" s="155" t="s">
        <v>125</v>
      </c>
      <c r="AY228" s="15" t="s">
        <v>118</v>
      </c>
      <c r="BE228" s="156">
        <f>IF(N228="základná",J228,0)</f>
        <v>0</v>
      </c>
      <c r="BF228" s="156">
        <f>IF(N228="znížená",J228,0)</f>
        <v>0</v>
      </c>
      <c r="BG228" s="156">
        <f>IF(N228="zákl. prenesená",J228,0)</f>
        <v>0</v>
      </c>
      <c r="BH228" s="156">
        <f>IF(N228="zníž. prenesená",J228,0)</f>
        <v>0</v>
      </c>
      <c r="BI228" s="156">
        <f>IF(N228="nulová",J228,0)</f>
        <v>0</v>
      </c>
      <c r="BJ228" s="15" t="s">
        <v>125</v>
      </c>
      <c r="BK228" s="157">
        <f>ROUND(I228*H228,3)</f>
        <v>0</v>
      </c>
      <c r="BL228" s="15" t="s">
        <v>200</v>
      </c>
      <c r="BM228" s="155" t="s">
        <v>360</v>
      </c>
    </row>
    <row r="229" spans="1:65" s="13" customFormat="1">
      <c r="B229" s="158"/>
      <c r="D229" s="159" t="s">
        <v>127</v>
      </c>
      <c r="E229" s="160" t="s">
        <v>1</v>
      </c>
      <c r="F229" s="161" t="s">
        <v>361</v>
      </c>
      <c r="H229" s="162">
        <v>6.28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127</v>
      </c>
      <c r="AU229" s="160" t="s">
        <v>125</v>
      </c>
      <c r="AV229" s="13" t="s">
        <v>125</v>
      </c>
      <c r="AW229" s="13" t="s">
        <v>30</v>
      </c>
      <c r="AX229" s="13" t="s">
        <v>80</v>
      </c>
      <c r="AY229" s="160" t="s">
        <v>118</v>
      </c>
    </row>
    <row r="230" spans="1:65" s="2" customFormat="1" ht="16.5" customHeight="1">
      <c r="A230" s="30"/>
      <c r="B230" s="143"/>
      <c r="C230" s="167" t="s">
        <v>362</v>
      </c>
      <c r="D230" s="167" t="s">
        <v>196</v>
      </c>
      <c r="E230" s="168" t="s">
        <v>353</v>
      </c>
      <c r="F230" s="169" t="s">
        <v>354</v>
      </c>
      <c r="G230" s="170" t="s">
        <v>123</v>
      </c>
      <c r="H230" s="171">
        <v>6.9080000000000004</v>
      </c>
      <c r="I230" s="172"/>
      <c r="J230" s="171">
        <f>ROUND(I230*H230,3)</f>
        <v>0</v>
      </c>
      <c r="K230" s="173"/>
      <c r="L230" s="174"/>
      <c r="M230" s="175" t="s">
        <v>1</v>
      </c>
      <c r="N230" s="176" t="s">
        <v>41</v>
      </c>
      <c r="O230" s="57"/>
      <c r="P230" s="153">
        <f>O230*H230</f>
        <v>0</v>
      </c>
      <c r="Q230" s="153">
        <v>4.0000000000000002E-4</v>
      </c>
      <c r="R230" s="153">
        <f>Q230*H230</f>
        <v>2.7632000000000004E-3</v>
      </c>
      <c r="S230" s="153">
        <v>0</v>
      </c>
      <c r="T230" s="154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5" t="s">
        <v>287</v>
      </c>
      <c r="AT230" s="155" t="s">
        <v>196</v>
      </c>
      <c r="AU230" s="155" t="s">
        <v>125</v>
      </c>
      <c r="AY230" s="15" t="s">
        <v>118</v>
      </c>
      <c r="BE230" s="156">
        <f>IF(N230="základná",J230,0)</f>
        <v>0</v>
      </c>
      <c r="BF230" s="156">
        <f>IF(N230="znížená",J230,0)</f>
        <v>0</v>
      </c>
      <c r="BG230" s="156">
        <f>IF(N230="zákl. prenesená",J230,0)</f>
        <v>0</v>
      </c>
      <c r="BH230" s="156">
        <f>IF(N230="zníž. prenesená",J230,0)</f>
        <v>0</v>
      </c>
      <c r="BI230" s="156">
        <f>IF(N230="nulová",J230,0)</f>
        <v>0</v>
      </c>
      <c r="BJ230" s="15" t="s">
        <v>125</v>
      </c>
      <c r="BK230" s="157">
        <f>ROUND(I230*H230,3)</f>
        <v>0</v>
      </c>
      <c r="BL230" s="15" t="s">
        <v>200</v>
      </c>
      <c r="BM230" s="155" t="s">
        <v>363</v>
      </c>
    </row>
    <row r="231" spans="1:65" s="13" customFormat="1">
      <c r="B231" s="158"/>
      <c r="D231" s="159" t="s">
        <v>127</v>
      </c>
      <c r="F231" s="161" t="s">
        <v>364</v>
      </c>
      <c r="H231" s="162">
        <v>6.9080000000000004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127</v>
      </c>
      <c r="AU231" s="160" t="s">
        <v>125</v>
      </c>
      <c r="AV231" s="13" t="s">
        <v>125</v>
      </c>
      <c r="AW231" s="13" t="s">
        <v>3</v>
      </c>
      <c r="AX231" s="13" t="s">
        <v>80</v>
      </c>
      <c r="AY231" s="160" t="s">
        <v>118</v>
      </c>
    </row>
    <row r="232" spans="1:65" s="2" customFormat="1" ht="37.9" customHeight="1">
      <c r="A232" s="30"/>
      <c r="B232" s="143"/>
      <c r="C232" s="144" t="s">
        <v>365</v>
      </c>
      <c r="D232" s="144" t="s">
        <v>120</v>
      </c>
      <c r="E232" s="145" t="s">
        <v>366</v>
      </c>
      <c r="F232" s="146" t="s">
        <v>367</v>
      </c>
      <c r="G232" s="147" t="s">
        <v>123</v>
      </c>
      <c r="H232" s="148">
        <v>1.6</v>
      </c>
      <c r="I232" s="149"/>
      <c r="J232" s="148">
        <f>ROUND(I232*H232,3)</f>
        <v>0</v>
      </c>
      <c r="K232" s="150"/>
      <c r="L232" s="31"/>
      <c r="M232" s="151" t="s">
        <v>1</v>
      </c>
      <c r="N232" s="152" t="s">
        <v>41</v>
      </c>
      <c r="O232" s="57"/>
      <c r="P232" s="153">
        <f>O232*H232</f>
        <v>0</v>
      </c>
      <c r="Q232" s="153">
        <v>0</v>
      </c>
      <c r="R232" s="153">
        <f>Q232*H232</f>
        <v>0</v>
      </c>
      <c r="S232" s="153">
        <v>0</v>
      </c>
      <c r="T232" s="154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5" t="s">
        <v>200</v>
      </c>
      <c r="AT232" s="155" t="s">
        <v>120</v>
      </c>
      <c r="AU232" s="155" t="s">
        <v>125</v>
      </c>
      <c r="AY232" s="15" t="s">
        <v>118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5" t="s">
        <v>125</v>
      </c>
      <c r="BK232" s="157">
        <f>ROUND(I232*H232,3)</f>
        <v>0</v>
      </c>
      <c r="BL232" s="15" t="s">
        <v>200</v>
      </c>
      <c r="BM232" s="155" t="s">
        <v>368</v>
      </c>
    </row>
    <row r="233" spans="1:65" s="2" customFormat="1" ht="24.2" customHeight="1">
      <c r="A233" s="30"/>
      <c r="B233" s="143"/>
      <c r="C233" s="144" t="s">
        <v>369</v>
      </c>
      <c r="D233" s="144" t="s">
        <v>120</v>
      </c>
      <c r="E233" s="145" t="s">
        <v>370</v>
      </c>
      <c r="F233" s="146" t="s">
        <v>371</v>
      </c>
      <c r="G233" s="147" t="s">
        <v>330</v>
      </c>
      <c r="H233" s="148">
        <v>4.0000000000000001E-3</v>
      </c>
      <c r="I233" s="149"/>
      <c r="J233" s="148">
        <f>ROUND(I233*H233,3)</f>
        <v>0</v>
      </c>
      <c r="K233" s="150"/>
      <c r="L233" s="31"/>
      <c r="M233" s="151" t="s">
        <v>1</v>
      </c>
      <c r="N233" s="152" t="s">
        <v>41</v>
      </c>
      <c r="O233" s="57"/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5" t="s">
        <v>200</v>
      </c>
      <c r="AT233" s="155" t="s">
        <v>120</v>
      </c>
      <c r="AU233" s="155" t="s">
        <v>125</v>
      </c>
      <c r="AY233" s="15" t="s">
        <v>118</v>
      </c>
      <c r="BE233" s="156">
        <f>IF(N233="základná",J233,0)</f>
        <v>0</v>
      </c>
      <c r="BF233" s="156">
        <f>IF(N233="znížená",J233,0)</f>
        <v>0</v>
      </c>
      <c r="BG233" s="156">
        <f>IF(N233="zákl. prenesená",J233,0)</f>
        <v>0</v>
      </c>
      <c r="BH233" s="156">
        <f>IF(N233="zníž. prenesená",J233,0)</f>
        <v>0</v>
      </c>
      <c r="BI233" s="156">
        <f>IF(N233="nulová",J233,0)</f>
        <v>0</v>
      </c>
      <c r="BJ233" s="15" t="s">
        <v>125</v>
      </c>
      <c r="BK233" s="157">
        <f>ROUND(I233*H233,3)</f>
        <v>0</v>
      </c>
      <c r="BL233" s="15" t="s">
        <v>200</v>
      </c>
      <c r="BM233" s="155" t="s">
        <v>372</v>
      </c>
    </row>
    <row r="234" spans="1:65" s="12" customFormat="1" ht="22.9" customHeight="1">
      <c r="B234" s="131"/>
      <c r="D234" s="132" t="s">
        <v>74</v>
      </c>
      <c r="E234" s="141" t="s">
        <v>373</v>
      </c>
      <c r="F234" s="141" t="s">
        <v>374</v>
      </c>
      <c r="I234" s="134"/>
      <c r="J234" s="142">
        <f>BK234</f>
        <v>0</v>
      </c>
      <c r="L234" s="131"/>
      <c r="M234" s="135"/>
      <c r="N234" s="136"/>
      <c r="O234" s="136"/>
      <c r="P234" s="137">
        <f>SUM(P235:P236)</f>
        <v>0</v>
      </c>
      <c r="Q234" s="136"/>
      <c r="R234" s="137">
        <f>SUM(R235:R236)</f>
        <v>5.9167999999999998E-2</v>
      </c>
      <c r="S234" s="136"/>
      <c r="T234" s="138">
        <f>SUM(T235:T236)</f>
        <v>0</v>
      </c>
      <c r="AR234" s="132" t="s">
        <v>125</v>
      </c>
      <c r="AT234" s="139" t="s">
        <v>74</v>
      </c>
      <c r="AU234" s="139" t="s">
        <v>80</v>
      </c>
      <c r="AY234" s="132" t="s">
        <v>118</v>
      </c>
      <c r="BK234" s="140">
        <f>SUM(BK235:BK236)</f>
        <v>0</v>
      </c>
    </row>
    <row r="235" spans="1:65" s="2" customFormat="1" ht="24.2" customHeight="1">
      <c r="A235" s="30"/>
      <c r="B235" s="143"/>
      <c r="C235" s="144" t="s">
        <v>375</v>
      </c>
      <c r="D235" s="144" t="s">
        <v>120</v>
      </c>
      <c r="E235" s="145" t="s">
        <v>376</v>
      </c>
      <c r="F235" s="146" t="s">
        <v>377</v>
      </c>
      <c r="G235" s="147" t="s">
        <v>224</v>
      </c>
      <c r="H235" s="148">
        <v>3.2</v>
      </c>
      <c r="I235" s="149"/>
      <c r="J235" s="148">
        <f>ROUND(I235*H235,3)</f>
        <v>0</v>
      </c>
      <c r="K235" s="150"/>
      <c r="L235" s="31"/>
      <c r="M235" s="151" t="s">
        <v>1</v>
      </c>
      <c r="N235" s="152" t="s">
        <v>41</v>
      </c>
      <c r="O235" s="57"/>
      <c r="P235" s="153">
        <f>O235*H235</f>
        <v>0</v>
      </c>
      <c r="Q235" s="153">
        <v>1.8489999999999999E-2</v>
      </c>
      <c r="R235" s="153">
        <f>Q235*H235</f>
        <v>5.9167999999999998E-2</v>
      </c>
      <c r="S235" s="153">
        <v>0</v>
      </c>
      <c r="T235" s="154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5" t="s">
        <v>200</v>
      </c>
      <c r="AT235" s="155" t="s">
        <v>120</v>
      </c>
      <c r="AU235" s="155" t="s">
        <v>125</v>
      </c>
      <c r="AY235" s="15" t="s">
        <v>118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5" t="s">
        <v>125</v>
      </c>
      <c r="BK235" s="157">
        <f>ROUND(I235*H235,3)</f>
        <v>0</v>
      </c>
      <c r="BL235" s="15" t="s">
        <v>200</v>
      </c>
      <c r="BM235" s="155" t="s">
        <v>378</v>
      </c>
    </row>
    <row r="236" spans="1:65" s="13" customFormat="1">
      <c r="B236" s="158"/>
      <c r="D236" s="159" t="s">
        <v>127</v>
      </c>
      <c r="E236" s="160" t="s">
        <v>1</v>
      </c>
      <c r="F236" s="161" t="s">
        <v>379</v>
      </c>
      <c r="H236" s="162">
        <v>3.2</v>
      </c>
      <c r="I236" s="163"/>
      <c r="L236" s="158"/>
      <c r="M236" s="164"/>
      <c r="N236" s="165"/>
      <c r="O236" s="165"/>
      <c r="P236" s="165"/>
      <c r="Q236" s="165"/>
      <c r="R236" s="165"/>
      <c r="S236" s="165"/>
      <c r="T236" s="166"/>
      <c r="AT236" s="160" t="s">
        <v>127</v>
      </c>
      <c r="AU236" s="160" t="s">
        <v>125</v>
      </c>
      <c r="AV236" s="13" t="s">
        <v>125</v>
      </c>
      <c r="AW236" s="13" t="s">
        <v>30</v>
      </c>
      <c r="AX236" s="13" t="s">
        <v>80</v>
      </c>
      <c r="AY236" s="160" t="s">
        <v>118</v>
      </c>
    </row>
    <row r="237" spans="1:65" s="12" customFormat="1" ht="22.9" customHeight="1">
      <c r="B237" s="131"/>
      <c r="D237" s="132" t="s">
        <v>74</v>
      </c>
      <c r="E237" s="141" t="s">
        <v>380</v>
      </c>
      <c r="F237" s="141" t="s">
        <v>381</v>
      </c>
      <c r="I237" s="134"/>
      <c r="J237" s="142">
        <f>BK237</f>
        <v>0</v>
      </c>
      <c r="L237" s="131"/>
      <c r="M237" s="135"/>
      <c r="N237" s="136"/>
      <c r="O237" s="136"/>
      <c r="P237" s="137">
        <f>SUM(P238:P252)</f>
        <v>0</v>
      </c>
      <c r="Q237" s="136"/>
      <c r="R237" s="137">
        <f>SUM(R238:R252)</f>
        <v>0.62400000000000011</v>
      </c>
      <c r="S237" s="136"/>
      <c r="T237" s="138">
        <f>SUM(T238:T252)</f>
        <v>0</v>
      </c>
      <c r="AR237" s="132" t="s">
        <v>125</v>
      </c>
      <c r="AT237" s="139" t="s">
        <v>74</v>
      </c>
      <c r="AU237" s="139" t="s">
        <v>80</v>
      </c>
      <c r="AY237" s="132" t="s">
        <v>118</v>
      </c>
      <c r="BK237" s="140">
        <f>SUM(BK238:BK252)</f>
        <v>0</v>
      </c>
    </row>
    <row r="238" spans="1:65" s="2" customFormat="1" ht="16.5" customHeight="1">
      <c r="A238" s="30"/>
      <c r="B238" s="143"/>
      <c r="C238" s="144" t="s">
        <v>382</v>
      </c>
      <c r="D238" s="144" t="s">
        <v>120</v>
      </c>
      <c r="E238" s="145" t="s">
        <v>383</v>
      </c>
      <c r="F238" s="146" t="s">
        <v>384</v>
      </c>
      <c r="G238" s="147" t="s">
        <v>208</v>
      </c>
      <c r="H238" s="148">
        <v>30</v>
      </c>
      <c r="I238" s="149"/>
      <c r="J238" s="148">
        <f t="shared" ref="J238:J252" si="0">ROUND(I238*H238,3)</f>
        <v>0</v>
      </c>
      <c r="K238" s="150"/>
      <c r="L238" s="31"/>
      <c r="M238" s="151" t="s">
        <v>1</v>
      </c>
      <c r="N238" s="152" t="s">
        <v>41</v>
      </c>
      <c r="O238" s="57"/>
      <c r="P238" s="153">
        <f t="shared" ref="P238:P252" si="1">O238*H238</f>
        <v>0</v>
      </c>
      <c r="Q238" s="153">
        <v>1.6000000000000001E-3</v>
      </c>
      <c r="R238" s="153">
        <f t="shared" ref="R238:R252" si="2">Q238*H238</f>
        <v>4.8000000000000001E-2</v>
      </c>
      <c r="S238" s="153">
        <v>0</v>
      </c>
      <c r="T238" s="154">
        <f t="shared" ref="T238:T252" si="3"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5" t="s">
        <v>200</v>
      </c>
      <c r="AT238" s="155" t="s">
        <v>120</v>
      </c>
      <c r="AU238" s="155" t="s">
        <v>125</v>
      </c>
      <c r="AY238" s="15" t="s">
        <v>118</v>
      </c>
      <c r="BE238" s="156">
        <f t="shared" ref="BE238:BE252" si="4">IF(N238="základná",J238,0)</f>
        <v>0</v>
      </c>
      <c r="BF238" s="156">
        <f t="shared" ref="BF238:BF252" si="5">IF(N238="znížená",J238,0)</f>
        <v>0</v>
      </c>
      <c r="BG238" s="156">
        <f t="shared" ref="BG238:BG252" si="6">IF(N238="zákl. prenesená",J238,0)</f>
        <v>0</v>
      </c>
      <c r="BH238" s="156">
        <f t="shared" ref="BH238:BH252" si="7">IF(N238="zníž. prenesená",J238,0)</f>
        <v>0</v>
      </c>
      <c r="BI238" s="156">
        <f t="shared" ref="BI238:BI252" si="8">IF(N238="nulová",J238,0)</f>
        <v>0</v>
      </c>
      <c r="BJ238" s="15" t="s">
        <v>125</v>
      </c>
      <c r="BK238" s="157">
        <f t="shared" ref="BK238:BK252" si="9">ROUND(I238*H238,3)</f>
        <v>0</v>
      </c>
      <c r="BL238" s="15" t="s">
        <v>200</v>
      </c>
      <c r="BM238" s="155" t="s">
        <v>385</v>
      </c>
    </row>
    <row r="239" spans="1:65" s="2" customFormat="1" ht="16.5" customHeight="1">
      <c r="A239" s="30"/>
      <c r="B239" s="143"/>
      <c r="C239" s="144" t="s">
        <v>386</v>
      </c>
      <c r="D239" s="144" t="s">
        <v>120</v>
      </c>
      <c r="E239" s="145" t="s">
        <v>387</v>
      </c>
      <c r="F239" s="146" t="s">
        <v>388</v>
      </c>
      <c r="G239" s="147" t="s">
        <v>208</v>
      </c>
      <c r="H239" s="148">
        <v>38</v>
      </c>
      <c r="I239" s="149"/>
      <c r="J239" s="148">
        <f t="shared" si="0"/>
        <v>0</v>
      </c>
      <c r="K239" s="150"/>
      <c r="L239" s="31"/>
      <c r="M239" s="151" t="s">
        <v>1</v>
      </c>
      <c r="N239" s="152" t="s">
        <v>41</v>
      </c>
      <c r="O239" s="57"/>
      <c r="P239" s="153">
        <f t="shared" si="1"/>
        <v>0</v>
      </c>
      <c r="Q239" s="153">
        <v>1.6000000000000001E-3</v>
      </c>
      <c r="R239" s="153">
        <f t="shared" si="2"/>
        <v>6.08E-2</v>
      </c>
      <c r="S239" s="153">
        <v>0</v>
      </c>
      <c r="T239" s="154">
        <f t="shared" si="3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5" t="s">
        <v>200</v>
      </c>
      <c r="AT239" s="155" t="s">
        <v>120</v>
      </c>
      <c r="AU239" s="155" t="s">
        <v>125</v>
      </c>
      <c r="AY239" s="15" t="s">
        <v>118</v>
      </c>
      <c r="BE239" s="156">
        <f t="shared" si="4"/>
        <v>0</v>
      </c>
      <c r="BF239" s="156">
        <f t="shared" si="5"/>
        <v>0</v>
      </c>
      <c r="BG239" s="156">
        <f t="shared" si="6"/>
        <v>0</v>
      </c>
      <c r="BH239" s="156">
        <f t="shared" si="7"/>
        <v>0</v>
      </c>
      <c r="BI239" s="156">
        <f t="shared" si="8"/>
        <v>0</v>
      </c>
      <c r="BJ239" s="15" t="s">
        <v>125</v>
      </c>
      <c r="BK239" s="157">
        <f t="shared" si="9"/>
        <v>0</v>
      </c>
      <c r="BL239" s="15" t="s">
        <v>200</v>
      </c>
      <c r="BM239" s="155" t="s">
        <v>389</v>
      </c>
    </row>
    <row r="240" spans="1:65" s="2" customFormat="1" ht="16.5" customHeight="1">
      <c r="A240" s="30"/>
      <c r="B240" s="143"/>
      <c r="C240" s="144" t="s">
        <v>390</v>
      </c>
      <c r="D240" s="144" t="s">
        <v>120</v>
      </c>
      <c r="E240" s="145" t="s">
        <v>391</v>
      </c>
      <c r="F240" s="146" t="s">
        <v>392</v>
      </c>
      <c r="G240" s="147" t="s">
        <v>208</v>
      </c>
      <c r="H240" s="148">
        <v>2</v>
      </c>
      <c r="I240" s="149"/>
      <c r="J240" s="148">
        <f t="shared" si="0"/>
        <v>0</v>
      </c>
      <c r="K240" s="150"/>
      <c r="L240" s="31"/>
      <c r="M240" s="151" t="s">
        <v>1</v>
      </c>
      <c r="N240" s="152" t="s">
        <v>41</v>
      </c>
      <c r="O240" s="57"/>
      <c r="P240" s="153">
        <f t="shared" si="1"/>
        <v>0</v>
      </c>
      <c r="Q240" s="153">
        <v>1.6000000000000001E-3</v>
      </c>
      <c r="R240" s="153">
        <f t="shared" si="2"/>
        <v>3.2000000000000002E-3</v>
      </c>
      <c r="S240" s="153">
        <v>0</v>
      </c>
      <c r="T240" s="154">
        <f t="shared" si="3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5" t="s">
        <v>200</v>
      </c>
      <c r="AT240" s="155" t="s">
        <v>120</v>
      </c>
      <c r="AU240" s="155" t="s">
        <v>125</v>
      </c>
      <c r="AY240" s="15" t="s">
        <v>118</v>
      </c>
      <c r="BE240" s="156">
        <f t="shared" si="4"/>
        <v>0</v>
      </c>
      <c r="BF240" s="156">
        <f t="shared" si="5"/>
        <v>0</v>
      </c>
      <c r="BG240" s="156">
        <f t="shared" si="6"/>
        <v>0</v>
      </c>
      <c r="BH240" s="156">
        <f t="shared" si="7"/>
        <v>0</v>
      </c>
      <c r="BI240" s="156">
        <f t="shared" si="8"/>
        <v>0</v>
      </c>
      <c r="BJ240" s="15" t="s">
        <v>125</v>
      </c>
      <c r="BK240" s="157">
        <f t="shared" si="9"/>
        <v>0</v>
      </c>
      <c r="BL240" s="15" t="s">
        <v>200</v>
      </c>
      <c r="BM240" s="155" t="s">
        <v>393</v>
      </c>
    </row>
    <row r="241" spans="1:65" s="2" customFormat="1" ht="16.5" customHeight="1">
      <c r="A241" s="30"/>
      <c r="B241" s="143"/>
      <c r="C241" s="144" t="s">
        <v>394</v>
      </c>
      <c r="D241" s="144" t="s">
        <v>120</v>
      </c>
      <c r="E241" s="145" t="s">
        <v>395</v>
      </c>
      <c r="F241" s="146" t="s">
        <v>396</v>
      </c>
      <c r="G241" s="147" t="s">
        <v>208</v>
      </c>
      <c r="H241" s="148">
        <v>8</v>
      </c>
      <c r="I241" s="149"/>
      <c r="J241" s="148">
        <f t="shared" si="0"/>
        <v>0</v>
      </c>
      <c r="K241" s="150"/>
      <c r="L241" s="31"/>
      <c r="M241" s="151" t="s">
        <v>1</v>
      </c>
      <c r="N241" s="152" t="s">
        <v>41</v>
      </c>
      <c r="O241" s="57"/>
      <c r="P241" s="153">
        <f t="shared" si="1"/>
        <v>0</v>
      </c>
      <c r="Q241" s="153">
        <v>1.6000000000000001E-3</v>
      </c>
      <c r="R241" s="153">
        <f t="shared" si="2"/>
        <v>1.2800000000000001E-2</v>
      </c>
      <c r="S241" s="153">
        <v>0</v>
      </c>
      <c r="T241" s="154">
        <f t="shared" si="3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5" t="s">
        <v>200</v>
      </c>
      <c r="AT241" s="155" t="s">
        <v>120</v>
      </c>
      <c r="AU241" s="155" t="s">
        <v>125</v>
      </c>
      <c r="AY241" s="15" t="s">
        <v>118</v>
      </c>
      <c r="BE241" s="156">
        <f t="shared" si="4"/>
        <v>0</v>
      </c>
      <c r="BF241" s="156">
        <f t="shared" si="5"/>
        <v>0</v>
      </c>
      <c r="BG241" s="156">
        <f t="shared" si="6"/>
        <v>0</v>
      </c>
      <c r="BH241" s="156">
        <f t="shared" si="7"/>
        <v>0</v>
      </c>
      <c r="BI241" s="156">
        <f t="shared" si="8"/>
        <v>0</v>
      </c>
      <c r="BJ241" s="15" t="s">
        <v>125</v>
      </c>
      <c r="BK241" s="157">
        <f t="shared" si="9"/>
        <v>0</v>
      </c>
      <c r="BL241" s="15" t="s">
        <v>200</v>
      </c>
      <c r="BM241" s="155" t="s">
        <v>397</v>
      </c>
    </row>
    <row r="242" spans="1:65" s="2" customFormat="1" ht="16.5" customHeight="1">
      <c r="A242" s="30"/>
      <c r="B242" s="143"/>
      <c r="C242" s="144" t="s">
        <v>398</v>
      </c>
      <c r="D242" s="144" t="s">
        <v>120</v>
      </c>
      <c r="E242" s="145" t="s">
        <v>399</v>
      </c>
      <c r="F242" s="146" t="s">
        <v>400</v>
      </c>
      <c r="G242" s="147" t="s">
        <v>208</v>
      </c>
      <c r="H242" s="148">
        <v>4</v>
      </c>
      <c r="I242" s="149"/>
      <c r="J242" s="148">
        <f t="shared" si="0"/>
        <v>0</v>
      </c>
      <c r="K242" s="150"/>
      <c r="L242" s="31"/>
      <c r="M242" s="151" t="s">
        <v>1</v>
      </c>
      <c r="N242" s="152" t="s">
        <v>41</v>
      </c>
      <c r="O242" s="57"/>
      <c r="P242" s="153">
        <f t="shared" si="1"/>
        <v>0</v>
      </c>
      <c r="Q242" s="153">
        <v>1.6000000000000001E-3</v>
      </c>
      <c r="R242" s="153">
        <f t="shared" si="2"/>
        <v>6.4000000000000003E-3</v>
      </c>
      <c r="S242" s="153">
        <v>0</v>
      </c>
      <c r="T242" s="154">
        <f t="shared" si="3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5" t="s">
        <v>200</v>
      </c>
      <c r="AT242" s="155" t="s">
        <v>120</v>
      </c>
      <c r="AU242" s="155" t="s">
        <v>125</v>
      </c>
      <c r="AY242" s="15" t="s">
        <v>118</v>
      </c>
      <c r="BE242" s="156">
        <f t="shared" si="4"/>
        <v>0</v>
      </c>
      <c r="BF242" s="156">
        <f t="shared" si="5"/>
        <v>0</v>
      </c>
      <c r="BG242" s="156">
        <f t="shared" si="6"/>
        <v>0</v>
      </c>
      <c r="BH242" s="156">
        <f t="shared" si="7"/>
        <v>0</v>
      </c>
      <c r="BI242" s="156">
        <f t="shared" si="8"/>
        <v>0</v>
      </c>
      <c r="BJ242" s="15" t="s">
        <v>125</v>
      </c>
      <c r="BK242" s="157">
        <f t="shared" si="9"/>
        <v>0</v>
      </c>
      <c r="BL242" s="15" t="s">
        <v>200</v>
      </c>
      <c r="BM242" s="155" t="s">
        <v>401</v>
      </c>
    </row>
    <row r="243" spans="1:65" s="2" customFormat="1" ht="16.5" customHeight="1">
      <c r="A243" s="30"/>
      <c r="B243" s="143"/>
      <c r="C243" s="144" t="s">
        <v>402</v>
      </c>
      <c r="D243" s="144" t="s">
        <v>120</v>
      </c>
      <c r="E243" s="145" t="s">
        <v>403</v>
      </c>
      <c r="F243" s="146" t="s">
        <v>404</v>
      </c>
      <c r="G243" s="147" t="s">
        <v>208</v>
      </c>
      <c r="H243" s="148">
        <v>10</v>
      </c>
      <c r="I243" s="149"/>
      <c r="J243" s="148">
        <f t="shared" si="0"/>
        <v>0</v>
      </c>
      <c r="K243" s="150"/>
      <c r="L243" s="31"/>
      <c r="M243" s="151" t="s">
        <v>1</v>
      </c>
      <c r="N243" s="152" t="s">
        <v>41</v>
      </c>
      <c r="O243" s="57"/>
      <c r="P243" s="153">
        <f t="shared" si="1"/>
        <v>0</v>
      </c>
      <c r="Q243" s="153">
        <v>1.6000000000000001E-3</v>
      </c>
      <c r="R243" s="153">
        <f t="shared" si="2"/>
        <v>1.6E-2</v>
      </c>
      <c r="S243" s="153">
        <v>0</v>
      </c>
      <c r="T243" s="154">
        <f t="shared" si="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5" t="s">
        <v>200</v>
      </c>
      <c r="AT243" s="155" t="s">
        <v>120</v>
      </c>
      <c r="AU243" s="155" t="s">
        <v>125</v>
      </c>
      <c r="AY243" s="15" t="s">
        <v>118</v>
      </c>
      <c r="BE243" s="156">
        <f t="shared" si="4"/>
        <v>0</v>
      </c>
      <c r="BF243" s="156">
        <f t="shared" si="5"/>
        <v>0</v>
      </c>
      <c r="BG243" s="156">
        <f t="shared" si="6"/>
        <v>0</v>
      </c>
      <c r="BH243" s="156">
        <f t="shared" si="7"/>
        <v>0</v>
      </c>
      <c r="BI243" s="156">
        <f t="shared" si="8"/>
        <v>0</v>
      </c>
      <c r="BJ243" s="15" t="s">
        <v>125</v>
      </c>
      <c r="BK243" s="157">
        <f t="shared" si="9"/>
        <v>0</v>
      </c>
      <c r="BL243" s="15" t="s">
        <v>200</v>
      </c>
      <c r="BM243" s="155" t="s">
        <v>405</v>
      </c>
    </row>
    <row r="244" spans="1:65" s="2" customFormat="1" ht="16.5" customHeight="1">
      <c r="A244" s="30"/>
      <c r="B244" s="143"/>
      <c r="C244" s="144" t="s">
        <v>406</v>
      </c>
      <c r="D244" s="144" t="s">
        <v>120</v>
      </c>
      <c r="E244" s="145" t="s">
        <v>407</v>
      </c>
      <c r="F244" s="146" t="s">
        <v>408</v>
      </c>
      <c r="G244" s="147" t="s">
        <v>224</v>
      </c>
      <c r="H244" s="148">
        <v>102</v>
      </c>
      <c r="I244" s="149"/>
      <c r="J244" s="148">
        <f t="shared" si="0"/>
        <v>0</v>
      </c>
      <c r="K244" s="150"/>
      <c r="L244" s="31"/>
      <c r="M244" s="151" t="s">
        <v>1</v>
      </c>
      <c r="N244" s="152" t="s">
        <v>41</v>
      </c>
      <c r="O244" s="57"/>
      <c r="P244" s="153">
        <f t="shared" si="1"/>
        <v>0</v>
      </c>
      <c r="Q244" s="153">
        <v>1.6000000000000001E-3</v>
      </c>
      <c r="R244" s="153">
        <f t="shared" si="2"/>
        <v>0.16320000000000001</v>
      </c>
      <c r="S244" s="153">
        <v>0</v>
      </c>
      <c r="T244" s="154">
        <f t="shared" si="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5" t="s">
        <v>200</v>
      </c>
      <c r="AT244" s="155" t="s">
        <v>120</v>
      </c>
      <c r="AU244" s="155" t="s">
        <v>125</v>
      </c>
      <c r="AY244" s="15" t="s">
        <v>118</v>
      </c>
      <c r="BE244" s="156">
        <f t="shared" si="4"/>
        <v>0</v>
      </c>
      <c r="BF244" s="156">
        <f t="shared" si="5"/>
        <v>0</v>
      </c>
      <c r="BG244" s="156">
        <f t="shared" si="6"/>
        <v>0</v>
      </c>
      <c r="BH244" s="156">
        <f t="shared" si="7"/>
        <v>0</v>
      </c>
      <c r="BI244" s="156">
        <f t="shared" si="8"/>
        <v>0</v>
      </c>
      <c r="BJ244" s="15" t="s">
        <v>125</v>
      </c>
      <c r="BK244" s="157">
        <f t="shared" si="9"/>
        <v>0</v>
      </c>
      <c r="BL244" s="15" t="s">
        <v>200</v>
      </c>
      <c r="BM244" s="155" t="s">
        <v>409</v>
      </c>
    </row>
    <row r="245" spans="1:65" s="2" customFormat="1" ht="16.5" customHeight="1">
      <c r="A245" s="30"/>
      <c r="B245" s="143"/>
      <c r="C245" s="144" t="s">
        <v>410</v>
      </c>
      <c r="D245" s="144" t="s">
        <v>120</v>
      </c>
      <c r="E245" s="145" t="s">
        <v>411</v>
      </c>
      <c r="F245" s="146" t="s">
        <v>412</v>
      </c>
      <c r="G245" s="147" t="s">
        <v>208</v>
      </c>
      <c r="H245" s="148">
        <v>2</v>
      </c>
      <c r="I245" s="149"/>
      <c r="J245" s="148">
        <f t="shared" si="0"/>
        <v>0</v>
      </c>
      <c r="K245" s="150"/>
      <c r="L245" s="31"/>
      <c r="M245" s="151" t="s">
        <v>1</v>
      </c>
      <c r="N245" s="152" t="s">
        <v>41</v>
      </c>
      <c r="O245" s="57"/>
      <c r="P245" s="153">
        <f t="shared" si="1"/>
        <v>0</v>
      </c>
      <c r="Q245" s="153">
        <v>1.6000000000000001E-3</v>
      </c>
      <c r="R245" s="153">
        <f t="shared" si="2"/>
        <v>3.2000000000000002E-3</v>
      </c>
      <c r="S245" s="153">
        <v>0</v>
      </c>
      <c r="T245" s="154">
        <f t="shared" si="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5" t="s">
        <v>200</v>
      </c>
      <c r="AT245" s="155" t="s">
        <v>120</v>
      </c>
      <c r="AU245" s="155" t="s">
        <v>125</v>
      </c>
      <c r="AY245" s="15" t="s">
        <v>118</v>
      </c>
      <c r="BE245" s="156">
        <f t="shared" si="4"/>
        <v>0</v>
      </c>
      <c r="BF245" s="156">
        <f t="shared" si="5"/>
        <v>0</v>
      </c>
      <c r="BG245" s="156">
        <f t="shared" si="6"/>
        <v>0</v>
      </c>
      <c r="BH245" s="156">
        <f t="shared" si="7"/>
        <v>0</v>
      </c>
      <c r="BI245" s="156">
        <f t="shared" si="8"/>
        <v>0</v>
      </c>
      <c r="BJ245" s="15" t="s">
        <v>125</v>
      </c>
      <c r="BK245" s="157">
        <f t="shared" si="9"/>
        <v>0</v>
      </c>
      <c r="BL245" s="15" t="s">
        <v>200</v>
      </c>
      <c r="BM245" s="155" t="s">
        <v>413</v>
      </c>
    </row>
    <row r="246" spans="1:65" s="2" customFormat="1" ht="16.5" customHeight="1">
      <c r="A246" s="30"/>
      <c r="B246" s="143"/>
      <c r="C246" s="144" t="s">
        <v>414</v>
      </c>
      <c r="D246" s="144" t="s">
        <v>120</v>
      </c>
      <c r="E246" s="145" t="s">
        <v>415</v>
      </c>
      <c r="F246" s="146" t="s">
        <v>416</v>
      </c>
      <c r="G246" s="147" t="s">
        <v>208</v>
      </c>
      <c r="H246" s="148">
        <v>2</v>
      </c>
      <c r="I246" s="149"/>
      <c r="J246" s="148">
        <f t="shared" si="0"/>
        <v>0</v>
      </c>
      <c r="K246" s="150"/>
      <c r="L246" s="31"/>
      <c r="M246" s="151" t="s">
        <v>1</v>
      </c>
      <c r="N246" s="152" t="s">
        <v>41</v>
      </c>
      <c r="O246" s="57"/>
      <c r="P246" s="153">
        <f t="shared" si="1"/>
        <v>0</v>
      </c>
      <c r="Q246" s="153">
        <v>1.6000000000000001E-3</v>
      </c>
      <c r="R246" s="153">
        <f t="shared" si="2"/>
        <v>3.2000000000000002E-3</v>
      </c>
      <c r="S246" s="153">
        <v>0</v>
      </c>
      <c r="T246" s="154">
        <f t="shared" si="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5" t="s">
        <v>200</v>
      </c>
      <c r="AT246" s="155" t="s">
        <v>120</v>
      </c>
      <c r="AU246" s="155" t="s">
        <v>125</v>
      </c>
      <c r="AY246" s="15" t="s">
        <v>118</v>
      </c>
      <c r="BE246" s="156">
        <f t="shared" si="4"/>
        <v>0</v>
      </c>
      <c r="BF246" s="156">
        <f t="shared" si="5"/>
        <v>0</v>
      </c>
      <c r="BG246" s="156">
        <f t="shared" si="6"/>
        <v>0</v>
      </c>
      <c r="BH246" s="156">
        <f t="shared" si="7"/>
        <v>0</v>
      </c>
      <c r="BI246" s="156">
        <f t="shared" si="8"/>
        <v>0</v>
      </c>
      <c r="BJ246" s="15" t="s">
        <v>125</v>
      </c>
      <c r="BK246" s="157">
        <f t="shared" si="9"/>
        <v>0</v>
      </c>
      <c r="BL246" s="15" t="s">
        <v>200</v>
      </c>
      <c r="BM246" s="155" t="s">
        <v>417</v>
      </c>
    </row>
    <row r="247" spans="1:65" s="2" customFormat="1" ht="16.5" customHeight="1">
      <c r="A247" s="30"/>
      <c r="B247" s="143"/>
      <c r="C247" s="144" t="s">
        <v>418</v>
      </c>
      <c r="D247" s="144" t="s">
        <v>120</v>
      </c>
      <c r="E247" s="145" t="s">
        <v>419</v>
      </c>
      <c r="F247" s="146" t="s">
        <v>420</v>
      </c>
      <c r="G247" s="147" t="s">
        <v>208</v>
      </c>
      <c r="H247" s="148">
        <v>1</v>
      </c>
      <c r="I247" s="149"/>
      <c r="J247" s="148">
        <f t="shared" si="0"/>
        <v>0</v>
      </c>
      <c r="K247" s="150"/>
      <c r="L247" s="31"/>
      <c r="M247" s="151" t="s">
        <v>1</v>
      </c>
      <c r="N247" s="152" t="s">
        <v>41</v>
      </c>
      <c r="O247" s="57"/>
      <c r="P247" s="153">
        <f t="shared" si="1"/>
        <v>0</v>
      </c>
      <c r="Q247" s="153">
        <v>1.6000000000000001E-3</v>
      </c>
      <c r="R247" s="153">
        <f t="shared" si="2"/>
        <v>1.6000000000000001E-3</v>
      </c>
      <c r="S247" s="153">
        <v>0</v>
      </c>
      <c r="T247" s="154">
        <f t="shared" si="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5" t="s">
        <v>200</v>
      </c>
      <c r="AT247" s="155" t="s">
        <v>120</v>
      </c>
      <c r="AU247" s="155" t="s">
        <v>125</v>
      </c>
      <c r="AY247" s="15" t="s">
        <v>118</v>
      </c>
      <c r="BE247" s="156">
        <f t="shared" si="4"/>
        <v>0</v>
      </c>
      <c r="BF247" s="156">
        <f t="shared" si="5"/>
        <v>0</v>
      </c>
      <c r="BG247" s="156">
        <f t="shared" si="6"/>
        <v>0</v>
      </c>
      <c r="BH247" s="156">
        <f t="shared" si="7"/>
        <v>0</v>
      </c>
      <c r="BI247" s="156">
        <f t="shared" si="8"/>
        <v>0</v>
      </c>
      <c r="BJ247" s="15" t="s">
        <v>125</v>
      </c>
      <c r="BK247" s="157">
        <f t="shared" si="9"/>
        <v>0</v>
      </c>
      <c r="BL247" s="15" t="s">
        <v>200</v>
      </c>
      <c r="BM247" s="155" t="s">
        <v>421</v>
      </c>
    </row>
    <row r="248" spans="1:65" s="2" customFormat="1" ht="16.5" customHeight="1">
      <c r="A248" s="30"/>
      <c r="B248" s="143"/>
      <c r="C248" s="144" t="s">
        <v>422</v>
      </c>
      <c r="D248" s="144" t="s">
        <v>120</v>
      </c>
      <c r="E248" s="145" t="s">
        <v>423</v>
      </c>
      <c r="F248" s="146" t="s">
        <v>424</v>
      </c>
      <c r="G248" s="147" t="s">
        <v>224</v>
      </c>
      <c r="H248" s="148">
        <v>94</v>
      </c>
      <c r="I248" s="149"/>
      <c r="J248" s="148">
        <f t="shared" si="0"/>
        <v>0</v>
      </c>
      <c r="K248" s="150"/>
      <c r="L248" s="31"/>
      <c r="M248" s="151" t="s">
        <v>1</v>
      </c>
      <c r="N248" s="152" t="s">
        <v>41</v>
      </c>
      <c r="O248" s="57"/>
      <c r="P248" s="153">
        <f t="shared" si="1"/>
        <v>0</v>
      </c>
      <c r="Q248" s="153">
        <v>1.6000000000000001E-3</v>
      </c>
      <c r="R248" s="153">
        <f t="shared" si="2"/>
        <v>0.15040000000000001</v>
      </c>
      <c r="S248" s="153">
        <v>0</v>
      </c>
      <c r="T248" s="154">
        <f t="shared" si="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5" t="s">
        <v>200</v>
      </c>
      <c r="AT248" s="155" t="s">
        <v>120</v>
      </c>
      <c r="AU248" s="155" t="s">
        <v>125</v>
      </c>
      <c r="AY248" s="15" t="s">
        <v>118</v>
      </c>
      <c r="BE248" s="156">
        <f t="shared" si="4"/>
        <v>0</v>
      </c>
      <c r="BF248" s="156">
        <f t="shared" si="5"/>
        <v>0</v>
      </c>
      <c r="BG248" s="156">
        <f t="shared" si="6"/>
        <v>0</v>
      </c>
      <c r="BH248" s="156">
        <f t="shared" si="7"/>
        <v>0</v>
      </c>
      <c r="BI248" s="156">
        <f t="shared" si="8"/>
        <v>0</v>
      </c>
      <c r="BJ248" s="15" t="s">
        <v>125</v>
      </c>
      <c r="BK248" s="157">
        <f t="shared" si="9"/>
        <v>0</v>
      </c>
      <c r="BL248" s="15" t="s">
        <v>200</v>
      </c>
      <c r="BM248" s="155" t="s">
        <v>425</v>
      </c>
    </row>
    <row r="249" spans="1:65" s="2" customFormat="1" ht="16.5" customHeight="1">
      <c r="A249" s="30"/>
      <c r="B249" s="143"/>
      <c r="C249" s="144" t="s">
        <v>426</v>
      </c>
      <c r="D249" s="144" t="s">
        <v>120</v>
      </c>
      <c r="E249" s="145" t="s">
        <v>427</v>
      </c>
      <c r="F249" s="146" t="s">
        <v>428</v>
      </c>
      <c r="G249" s="147" t="s">
        <v>224</v>
      </c>
      <c r="H249" s="148">
        <v>94</v>
      </c>
      <c r="I249" s="149"/>
      <c r="J249" s="148">
        <f t="shared" si="0"/>
        <v>0</v>
      </c>
      <c r="K249" s="150"/>
      <c r="L249" s="31"/>
      <c r="M249" s="151" t="s">
        <v>1</v>
      </c>
      <c r="N249" s="152" t="s">
        <v>41</v>
      </c>
      <c r="O249" s="57"/>
      <c r="P249" s="153">
        <f t="shared" si="1"/>
        <v>0</v>
      </c>
      <c r="Q249" s="153">
        <v>1.6000000000000001E-3</v>
      </c>
      <c r="R249" s="153">
        <f t="shared" si="2"/>
        <v>0.15040000000000001</v>
      </c>
      <c r="S249" s="153">
        <v>0</v>
      </c>
      <c r="T249" s="154">
        <f t="shared" si="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5" t="s">
        <v>200</v>
      </c>
      <c r="AT249" s="155" t="s">
        <v>120</v>
      </c>
      <c r="AU249" s="155" t="s">
        <v>125</v>
      </c>
      <c r="AY249" s="15" t="s">
        <v>118</v>
      </c>
      <c r="BE249" s="156">
        <f t="shared" si="4"/>
        <v>0</v>
      </c>
      <c r="BF249" s="156">
        <f t="shared" si="5"/>
        <v>0</v>
      </c>
      <c r="BG249" s="156">
        <f t="shared" si="6"/>
        <v>0</v>
      </c>
      <c r="BH249" s="156">
        <f t="shared" si="7"/>
        <v>0</v>
      </c>
      <c r="BI249" s="156">
        <f t="shared" si="8"/>
        <v>0</v>
      </c>
      <c r="BJ249" s="15" t="s">
        <v>125</v>
      </c>
      <c r="BK249" s="157">
        <f t="shared" si="9"/>
        <v>0</v>
      </c>
      <c r="BL249" s="15" t="s">
        <v>200</v>
      </c>
      <c r="BM249" s="155" t="s">
        <v>429</v>
      </c>
    </row>
    <row r="250" spans="1:65" s="2" customFormat="1" ht="16.5" customHeight="1">
      <c r="A250" s="30"/>
      <c r="B250" s="143"/>
      <c r="C250" s="144" t="s">
        <v>430</v>
      </c>
      <c r="D250" s="144" t="s">
        <v>120</v>
      </c>
      <c r="E250" s="145" t="s">
        <v>431</v>
      </c>
      <c r="F250" s="146" t="s">
        <v>432</v>
      </c>
      <c r="G250" s="147" t="s">
        <v>433</v>
      </c>
      <c r="H250" s="148">
        <v>1</v>
      </c>
      <c r="I250" s="149"/>
      <c r="J250" s="148">
        <f t="shared" si="0"/>
        <v>0</v>
      </c>
      <c r="K250" s="150"/>
      <c r="L250" s="31"/>
      <c r="M250" s="151" t="s">
        <v>1</v>
      </c>
      <c r="N250" s="152" t="s">
        <v>41</v>
      </c>
      <c r="O250" s="57"/>
      <c r="P250" s="153">
        <f t="shared" si="1"/>
        <v>0</v>
      </c>
      <c r="Q250" s="153">
        <v>1.6000000000000001E-3</v>
      </c>
      <c r="R250" s="153">
        <f t="shared" si="2"/>
        <v>1.6000000000000001E-3</v>
      </c>
      <c r="S250" s="153">
        <v>0</v>
      </c>
      <c r="T250" s="154">
        <f t="shared" si="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5" t="s">
        <v>200</v>
      </c>
      <c r="AT250" s="155" t="s">
        <v>120</v>
      </c>
      <c r="AU250" s="155" t="s">
        <v>125</v>
      </c>
      <c r="AY250" s="15" t="s">
        <v>118</v>
      </c>
      <c r="BE250" s="156">
        <f t="shared" si="4"/>
        <v>0</v>
      </c>
      <c r="BF250" s="156">
        <f t="shared" si="5"/>
        <v>0</v>
      </c>
      <c r="BG250" s="156">
        <f t="shared" si="6"/>
        <v>0</v>
      </c>
      <c r="BH250" s="156">
        <f t="shared" si="7"/>
        <v>0</v>
      </c>
      <c r="BI250" s="156">
        <f t="shared" si="8"/>
        <v>0</v>
      </c>
      <c r="BJ250" s="15" t="s">
        <v>125</v>
      </c>
      <c r="BK250" s="157">
        <f t="shared" si="9"/>
        <v>0</v>
      </c>
      <c r="BL250" s="15" t="s">
        <v>200</v>
      </c>
      <c r="BM250" s="155" t="s">
        <v>434</v>
      </c>
    </row>
    <row r="251" spans="1:65" s="2" customFormat="1" ht="16.5" customHeight="1">
      <c r="A251" s="30"/>
      <c r="B251" s="143"/>
      <c r="C251" s="144" t="s">
        <v>435</v>
      </c>
      <c r="D251" s="144" t="s">
        <v>120</v>
      </c>
      <c r="E251" s="145" t="s">
        <v>436</v>
      </c>
      <c r="F251" s="146" t="s">
        <v>437</v>
      </c>
      <c r="G251" s="147" t="s">
        <v>438</v>
      </c>
      <c r="H251" s="148">
        <v>1</v>
      </c>
      <c r="I251" s="149"/>
      <c r="J251" s="148">
        <f t="shared" si="0"/>
        <v>0</v>
      </c>
      <c r="K251" s="150"/>
      <c r="L251" s="31"/>
      <c r="M251" s="151" t="s">
        <v>1</v>
      </c>
      <c r="N251" s="152" t="s">
        <v>41</v>
      </c>
      <c r="O251" s="57"/>
      <c r="P251" s="153">
        <f t="shared" si="1"/>
        <v>0</v>
      </c>
      <c r="Q251" s="153">
        <v>1.6000000000000001E-3</v>
      </c>
      <c r="R251" s="153">
        <f t="shared" si="2"/>
        <v>1.6000000000000001E-3</v>
      </c>
      <c r="S251" s="153">
        <v>0</v>
      </c>
      <c r="T251" s="154">
        <f t="shared" si="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5" t="s">
        <v>200</v>
      </c>
      <c r="AT251" s="155" t="s">
        <v>120</v>
      </c>
      <c r="AU251" s="155" t="s">
        <v>125</v>
      </c>
      <c r="AY251" s="15" t="s">
        <v>118</v>
      </c>
      <c r="BE251" s="156">
        <f t="shared" si="4"/>
        <v>0</v>
      </c>
      <c r="BF251" s="156">
        <f t="shared" si="5"/>
        <v>0</v>
      </c>
      <c r="BG251" s="156">
        <f t="shared" si="6"/>
        <v>0</v>
      </c>
      <c r="BH251" s="156">
        <f t="shared" si="7"/>
        <v>0</v>
      </c>
      <c r="BI251" s="156">
        <f t="shared" si="8"/>
        <v>0</v>
      </c>
      <c r="BJ251" s="15" t="s">
        <v>125</v>
      </c>
      <c r="BK251" s="157">
        <f t="shared" si="9"/>
        <v>0</v>
      </c>
      <c r="BL251" s="15" t="s">
        <v>200</v>
      </c>
      <c r="BM251" s="155" t="s">
        <v>439</v>
      </c>
    </row>
    <row r="252" spans="1:65" s="2" customFormat="1" ht="16.5" customHeight="1">
      <c r="A252" s="30"/>
      <c r="B252" s="143"/>
      <c r="C252" s="144" t="s">
        <v>440</v>
      </c>
      <c r="D252" s="144" t="s">
        <v>120</v>
      </c>
      <c r="E252" s="145" t="s">
        <v>441</v>
      </c>
      <c r="F252" s="146" t="s">
        <v>442</v>
      </c>
      <c r="G252" s="147" t="s">
        <v>438</v>
      </c>
      <c r="H252" s="148">
        <v>1</v>
      </c>
      <c r="I252" s="149"/>
      <c r="J252" s="148">
        <f t="shared" si="0"/>
        <v>0</v>
      </c>
      <c r="K252" s="150"/>
      <c r="L252" s="31"/>
      <c r="M252" s="151" t="s">
        <v>1</v>
      </c>
      <c r="N252" s="152" t="s">
        <v>41</v>
      </c>
      <c r="O252" s="57"/>
      <c r="P252" s="153">
        <f t="shared" si="1"/>
        <v>0</v>
      </c>
      <c r="Q252" s="153">
        <v>1.6000000000000001E-3</v>
      </c>
      <c r="R252" s="153">
        <f t="shared" si="2"/>
        <v>1.6000000000000001E-3</v>
      </c>
      <c r="S252" s="153">
        <v>0</v>
      </c>
      <c r="T252" s="154">
        <f t="shared" si="3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5" t="s">
        <v>200</v>
      </c>
      <c r="AT252" s="155" t="s">
        <v>120</v>
      </c>
      <c r="AU252" s="155" t="s">
        <v>125</v>
      </c>
      <c r="AY252" s="15" t="s">
        <v>118</v>
      </c>
      <c r="BE252" s="156">
        <f t="shared" si="4"/>
        <v>0</v>
      </c>
      <c r="BF252" s="156">
        <f t="shared" si="5"/>
        <v>0</v>
      </c>
      <c r="BG252" s="156">
        <f t="shared" si="6"/>
        <v>0</v>
      </c>
      <c r="BH252" s="156">
        <f t="shared" si="7"/>
        <v>0</v>
      </c>
      <c r="BI252" s="156">
        <f t="shared" si="8"/>
        <v>0</v>
      </c>
      <c r="BJ252" s="15" t="s">
        <v>125</v>
      </c>
      <c r="BK252" s="157">
        <f t="shared" si="9"/>
        <v>0</v>
      </c>
      <c r="BL252" s="15" t="s">
        <v>200</v>
      </c>
      <c r="BM252" s="155" t="s">
        <v>443</v>
      </c>
    </row>
    <row r="253" spans="1:65" s="12" customFormat="1" ht="25.9" customHeight="1">
      <c r="B253" s="131"/>
      <c r="D253" s="132" t="s">
        <v>74</v>
      </c>
      <c r="E253" s="133" t="s">
        <v>196</v>
      </c>
      <c r="F253" s="133" t="s">
        <v>444</v>
      </c>
      <c r="I253" s="134"/>
      <c r="J253" s="119">
        <f>BK253</f>
        <v>0</v>
      </c>
      <c r="L253" s="131"/>
      <c r="M253" s="135"/>
      <c r="N253" s="136"/>
      <c r="O253" s="136"/>
      <c r="P253" s="137">
        <f>P254</f>
        <v>0</v>
      </c>
      <c r="Q253" s="136"/>
      <c r="R253" s="137">
        <f>R254</f>
        <v>0</v>
      </c>
      <c r="S253" s="136"/>
      <c r="T253" s="138">
        <f>T254</f>
        <v>0</v>
      </c>
      <c r="AR253" s="132" t="s">
        <v>134</v>
      </c>
      <c r="AT253" s="139" t="s">
        <v>74</v>
      </c>
      <c r="AU253" s="139" t="s">
        <v>75</v>
      </c>
      <c r="AY253" s="132" t="s">
        <v>118</v>
      </c>
      <c r="BK253" s="140">
        <f>BK254</f>
        <v>0</v>
      </c>
    </row>
    <row r="254" spans="1:65" s="12" customFormat="1" ht="22.9" customHeight="1">
      <c r="B254" s="131"/>
      <c r="D254" s="132" t="s">
        <v>74</v>
      </c>
      <c r="E254" s="141" t="s">
        <v>445</v>
      </c>
      <c r="F254" s="141" t="s">
        <v>446</v>
      </c>
      <c r="I254" s="134"/>
      <c r="J254" s="142">
        <f>BK254</f>
        <v>0</v>
      </c>
      <c r="L254" s="131"/>
      <c r="M254" s="135"/>
      <c r="N254" s="136"/>
      <c r="O254" s="136"/>
      <c r="P254" s="137">
        <f>SUM(P255:P287)</f>
        <v>0</v>
      </c>
      <c r="Q254" s="136"/>
      <c r="R254" s="137">
        <f>SUM(R255:R287)</f>
        <v>0</v>
      </c>
      <c r="S254" s="136"/>
      <c r="T254" s="138">
        <f>SUM(T255:T287)</f>
        <v>0</v>
      </c>
      <c r="AR254" s="132" t="s">
        <v>134</v>
      </c>
      <c r="AT254" s="139" t="s">
        <v>74</v>
      </c>
      <c r="AU254" s="139" t="s">
        <v>80</v>
      </c>
      <c r="AY254" s="132" t="s">
        <v>118</v>
      </c>
      <c r="BK254" s="140">
        <f>SUM(BK255:BK287)</f>
        <v>0</v>
      </c>
    </row>
    <row r="255" spans="1:65" s="2" customFormat="1" ht="24.2" customHeight="1">
      <c r="A255" s="30"/>
      <c r="B255" s="143"/>
      <c r="C255" s="144" t="s">
        <v>447</v>
      </c>
      <c r="D255" s="144" t="s">
        <v>120</v>
      </c>
      <c r="E255" s="145" t="s">
        <v>448</v>
      </c>
      <c r="F255" s="146" t="s">
        <v>449</v>
      </c>
      <c r="G255" s="147" t="s">
        <v>131</v>
      </c>
      <c r="H255" s="148">
        <v>14.4</v>
      </c>
      <c r="I255" s="149"/>
      <c r="J255" s="148">
        <f t="shared" ref="J255:J287" si="10">ROUND(I255*H255,3)</f>
        <v>0</v>
      </c>
      <c r="K255" s="150"/>
      <c r="L255" s="31"/>
      <c r="M255" s="151" t="s">
        <v>1</v>
      </c>
      <c r="N255" s="152" t="s">
        <v>41</v>
      </c>
      <c r="O255" s="57"/>
      <c r="P255" s="153">
        <f t="shared" ref="P255:P287" si="11">O255*H255</f>
        <v>0</v>
      </c>
      <c r="Q255" s="153">
        <v>0</v>
      </c>
      <c r="R255" s="153">
        <f t="shared" ref="R255:R287" si="12">Q255*H255</f>
        <v>0</v>
      </c>
      <c r="S255" s="153">
        <v>0</v>
      </c>
      <c r="T255" s="154">
        <f t="shared" ref="T255:T287" si="13"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55" t="s">
        <v>440</v>
      </c>
      <c r="AT255" s="155" t="s">
        <v>120</v>
      </c>
      <c r="AU255" s="155" t="s">
        <v>125</v>
      </c>
      <c r="AY255" s="15" t="s">
        <v>118</v>
      </c>
      <c r="BE255" s="156">
        <f t="shared" ref="BE255:BE287" si="14">IF(N255="základná",J255,0)</f>
        <v>0</v>
      </c>
      <c r="BF255" s="156">
        <f t="shared" ref="BF255:BF287" si="15">IF(N255="znížená",J255,0)</f>
        <v>0</v>
      </c>
      <c r="BG255" s="156">
        <f t="shared" ref="BG255:BG287" si="16">IF(N255="zákl. prenesená",J255,0)</f>
        <v>0</v>
      </c>
      <c r="BH255" s="156">
        <f t="shared" ref="BH255:BH287" si="17">IF(N255="zníž. prenesená",J255,0)</f>
        <v>0</v>
      </c>
      <c r="BI255" s="156">
        <f t="shared" ref="BI255:BI287" si="18">IF(N255="nulová",J255,0)</f>
        <v>0</v>
      </c>
      <c r="BJ255" s="15" t="s">
        <v>125</v>
      </c>
      <c r="BK255" s="157">
        <f t="shared" ref="BK255:BK287" si="19">ROUND(I255*H255,3)</f>
        <v>0</v>
      </c>
      <c r="BL255" s="15" t="s">
        <v>440</v>
      </c>
      <c r="BM255" s="155" t="s">
        <v>450</v>
      </c>
    </row>
    <row r="256" spans="1:65" s="2" customFormat="1" ht="24.2" customHeight="1">
      <c r="A256" s="30"/>
      <c r="B256" s="143"/>
      <c r="C256" s="144" t="s">
        <v>451</v>
      </c>
      <c r="D256" s="144" t="s">
        <v>120</v>
      </c>
      <c r="E256" s="145" t="s">
        <v>452</v>
      </c>
      <c r="F256" s="146" t="s">
        <v>453</v>
      </c>
      <c r="G256" s="147" t="s">
        <v>224</v>
      </c>
      <c r="H256" s="148">
        <v>80</v>
      </c>
      <c r="I256" s="149"/>
      <c r="J256" s="148">
        <f t="shared" si="10"/>
        <v>0</v>
      </c>
      <c r="K256" s="150"/>
      <c r="L256" s="31"/>
      <c r="M256" s="151" t="s">
        <v>1</v>
      </c>
      <c r="N256" s="152" t="s">
        <v>41</v>
      </c>
      <c r="O256" s="57"/>
      <c r="P256" s="153">
        <f t="shared" si="11"/>
        <v>0</v>
      </c>
      <c r="Q256" s="153">
        <v>0</v>
      </c>
      <c r="R256" s="153">
        <f t="shared" si="12"/>
        <v>0</v>
      </c>
      <c r="S256" s="153">
        <v>0</v>
      </c>
      <c r="T256" s="154">
        <f t="shared" si="1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5" t="s">
        <v>440</v>
      </c>
      <c r="AT256" s="155" t="s">
        <v>120</v>
      </c>
      <c r="AU256" s="155" t="s">
        <v>125</v>
      </c>
      <c r="AY256" s="15" t="s">
        <v>118</v>
      </c>
      <c r="BE256" s="156">
        <f t="shared" si="14"/>
        <v>0</v>
      </c>
      <c r="BF256" s="156">
        <f t="shared" si="15"/>
        <v>0</v>
      </c>
      <c r="BG256" s="156">
        <f t="shared" si="16"/>
        <v>0</v>
      </c>
      <c r="BH256" s="156">
        <f t="shared" si="17"/>
        <v>0</v>
      </c>
      <c r="BI256" s="156">
        <f t="shared" si="18"/>
        <v>0</v>
      </c>
      <c r="BJ256" s="15" t="s">
        <v>125</v>
      </c>
      <c r="BK256" s="157">
        <f t="shared" si="19"/>
        <v>0</v>
      </c>
      <c r="BL256" s="15" t="s">
        <v>440</v>
      </c>
      <c r="BM256" s="155" t="s">
        <v>454</v>
      </c>
    </row>
    <row r="257" spans="1:65" s="2" customFormat="1" ht="16.5" customHeight="1">
      <c r="A257" s="30"/>
      <c r="B257" s="143"/>
      <c r="C257" s="144" t="s">
        <v>455</v>
      </c>
      <c r="D257" s="144" t="s">
        <v>120</v>
      </c>
      <c r="E257" s="145" t="s">
        <v>456</v>
      </c>
      <c r="F257" s="146" t="s">
        <v>457</v>
      </c>
      <c r="G257" s="147" t="s">
        <v>224</v>
      </c>
      <c r="H257" s="148">
        <v>80</v>
      </c>
      <c r="I257" s="149"/>
      <c r="J257" s="148">
        <f t="shared" si="10"/>
        <v>0</v>
      </c>
      <c r="K257" s="150"/>
      <c r="L257" s="31"/>
      <c r="M257" s="151" t="s">
        <v>1</v>
      </c>
      <c r="N257" s="152" t="s">
        <v>41</v>
      </c>
      <c r="O257" s="57"/>
      <c r="P257" s="153">
        <f t="shared" si="11"/>
        <v>0</v>
      </c>
      <c r="Q257" s="153">
        <v>0</v>
      </c>
      <c r="R257" s="153">
        <f t="shared" si="12"/>
        <v>0</v>
      </c>
      <c r="S257" s="153">
        <v>0</v>
      </c>
      <c r="T257" s="154">
        <f t="shared" si="1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55" t="s">
        <v>440</v>
      </c>
      <c r="AT257" s="155" t="s">
        <v>120</v>
      </c>
      <c r="AU257" s="155" t="s">
        <v>125</v>
      </c>
      <c r="AY257" s="15" t="s">
        <v>118</v>
      </c>
      <c r="BE257" s="156">
        <f t="shared" si="14"/>
        <v>0</v>
      </c>
      <c r="BF257" s="156">
        <f t="shared" si="15"/>
        <v>0</v>
      </c>
      <c r="BG257" s="156">
        <f t="shared" si="16"/>
        <v>0</v>
      </c>
      <c r="BH257" s="156">
        <f t="shared" si="17"/>
        <v>0</v>
      </c>
      <c r="BI257" s="156">
        <f t="shared" si="18"/>
        <v>0</v>
      </c>
      <c r="BJ257" s="15" t="s">
        <v>125</v>
      </c>
      <c r="BK257" s="157">
        <f t="shared" si="19"/>
        <v>0</v>
      </c>
      <c r="BL257" s="15" t="s">
        <v>440</v>
      </c>
      <c r="BM257" s="155" t="s">
        <v>458</v>
      </c>
    </row>
    <row r="258" spans="1:65" s="2" customFormat="1" ht="21.75" customHeight="1">
      <c r="A258" s="30"/>
      <c r="B258" s="143"/>
      <c r="C258" s="144" t="s">
        <v>459</v>
      </c>
      <c r="D258" s="144" t="s">
        <v>120</v>
      </c>
      <c r="E258" s="145" t="s">
        <v>460</v>
      </c>
      <c r="F258" s="146" t="s">
        <v>461</v>
      </c>
      <c r="G258" s="147" t="s">
        <v>224</v>
      </c>
      <c r="H258" s="148">
        <v>80</v>
      </c>
      <c r="I258" s="149"/>
      <c r="J258" s="148">
        <f t="shared" si="10"/>
        <v>0</v>
      </c>
      <c r="K258" s="150"/>
      <c r="L258" s="31"/>
      <c r="M258" s="151" t="s">
        <v>1</v>
      </c>
      <c r="N258" s="152" t="s">
        <v>41</v>
      </c>
      <c r="O258" s="57"/>
      <c r="P258" s="153">
        <f t="shared" si="11"/>
        <v>0</v>
      </c>
      <c r="Q258" s="153">
        <v>0</v>
      </c>
      <c r="R258" s="153">
        <f t="shared" si="12"/>
        <v>0</v>
      </c>
      <c r="S258" s="153">
        <v>0</v>
      </c>
      <c r="T258" s="154">
        <f t="shared" si="1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5" t="s">
        <v>440</v>
      </c>
      <c r="AT258" s="155" t="s">
        <v>120</v>
      </c>
      <c r="AU258" s="155" t="s">
        <v>125</v>
      </c>
      <c r="AY258" s="15" t="s">
        <v>118</v>
      </c>
      <c r="BE258" s="156">
        <f t="shared" si="14"/>
        <v>0</v>
      </c>
      <c r="BF258" s="156">
        <f t="shared" si="15"/>
        <v>0</v>
      </c>
      <c r="BG258" s="156">
        <f t="shared" si="16"/>
        <v>0</v>
      </c>
      <c r="BH258" s="156">
        <f t="shared" si="17"/>
        <v>0</v>
      </c>
      <c r="BI258" s="156">
        <f t="shared" si="18"/>
        <v>0</v>
      </c>
      <c r="BJ258" s="15" t="s">
        <v>125</v>
      </c>
      <c r="BK258" s="157">
        <f t="shared" si="19"/>
        <v>0</v>
      </c>
      <c r="BL258" s="15" t="s">
        <v>440</v>
      </c>
      <c r="BM258" s="155" t="s">
        <v>462</v>
      </c>
    </row>
    <row r="259" spans="1:65" s="2" customFormat="1" ht="24.2" customHeight="1">
      <c r="A259" s="30"/>
      <c r="B259" s="143"/>
      <c r="C259" s="144" t="s">
        <v>463</v>
      </c>
      <c r="D259" s="144" t="s">
        <v>120</v>
      </c>
      <c r="E259" s="145" t="s">
        <v>464</v>
      </c>
      <c r="F259" s="146" t="s">
        <v>465</v>
      </c>
      <c r="G259" s="147" t="s">
        <v>208</v>
      </c>
      <c r="H259" s="148">
        <v>4</v>
      </c>
      <c r="I259" s="149"/>
      <c r="J259" s="148">
        <f t="shared" si="10"/>
        <v>0</v>
      </c>
      <c r="K259" s="150"/>
      <c r="L259" s="31"/>
      <c r="M259" s="151" t="s">
        <v>1</v>
      </c>
      <c r="N259" s="152" t="s">
        <v>41</v>
      </c>
      <c r="O259" s="57"/>
      <c r="P259" s="153">
        <f t="shared" si="11"/>
        <v>0</v>
      </c>
      <c r="Q259" s="153">
        <v>0</v>
      </c>
      <c r="R259" s="153">
        <f t="shared" si="12"/>
        <v>0</v>
      </c>
      <c r="S259" s="153">
        <v>0</v>
      </c>
      <c r="T259" s="154">
        <f t="shared" si="1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5" t="s">
        <v>440</v>
      </c>
      <c r="AT259" s="155" t="s">
        <v>120</v>
      </c>
      <c r="AU259" s="155" t="s">
        <v>125</v>
      </c>
      <c r="AY259" s="15" t="s">
        <v>118</v>
      </c>
      <c r="BE259" s="156">
        <f t="shared" si="14"/>
        <v>0</v>
      </c>
      <c r="BF259" s="156">
        <f t="shared" si="15"/>
        <v>0</v>
      </c>
      <c r="BG259" s="156">
        <f t="shared" si="16"/>
        <v>0</v>
      </c>
      <c r="BH259" s="156">
        <f t="shared" si="17"/>
        <v>0</v>
      </c>
      <c r="BI259" s="156">
        <f t="shared" si="18"/>
        <v>0</v>
      </c>
      <c r="BJ259" s="15" t="s">
        <v>125</v>
      </c>
      <c r="BK259" s="157">
        <f t="shared" si="19"/>
        <v>0</v>
      </c>
      <c r="BL259" s="15" t="s">
        <v>440</v>
      </c>
      <c r="BM259" s="155" t="s">
        <v>466</v>
      </c>
    </row>
    <row r="260" spans="1:65" s="2" customFormat="1" ht="24.2" customHeight="1">
      <c r="A260" s="30"/>
      <c r="B260" s="143"/>
      <c r="C260" s="144" t="s">
        <v>467</v>
      </c>
      <c r="D260" s="144" t="s">
        <v>120</v>
      </c>
      <c r="E260" s="145" t="s">
        <v>468</v>
      </c>
      <c r="F260" s="146" t="s">
        <v>469</v>
      </c>
      <c r="G260" s="147" t="s">
        <v>208</v>
      </c>
      <c r="H260" s="148">
        <v>1</v>
      </c>
      <c r="I260" s="149"/>
      <c r="J260" s="148">
        <f t="shared" si="10"/>
        <v>0</v>
      </c>
      <c r="K260" s="150"/>
      <c r="L260" s="31"/>
      <c r="M260" s="151" t="s">
        <v>1</v>
      </c>
      <c r="N260" s="152" t="s">
        <v>41</v>
      </c>
      <c r="O260" s="57"/>
      <c r="P260" s="153">
        <f t="shared" si="11"/>
        <v>0</v>
      </c>
      <c r="Q260" s="153">
        <v>0</v>
      </c>
      <c r="R260" s="153">
        <f t="shared" si="12"/>
        <v>0</v>
      </c>
      <c r="S260" s="153">
        <v>0</v>
      </c>
      <c r="T260" s="154">
        <f t="shared" si="1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5" t="s">
        <v>440</v>
      </c>
      <c r="AT260" s="155" t="s">
        <v>120</v>
      </c>
      <c r="AU260" s="155" t="s">
        <v>125</v>
      </c>
      <c r="AY260" s="15" t="s">
        <v>118</v>
      </c>
      <c r="BE260" s="156">
        <f t="shared" si="14"/>
        <v>0</v>
      </c>
      <c r="BF260" s="156">
        <f t="shared" si="15"/>
        <v>0</v>
      </c>
      <c r="BG260" s="156">
        <f t="shared" si="16"/>
        <v>0</v>
      </c>
      <c r="BH260" s="156">
        <f t="shared" si="17"/>
        <v>0</v>
      </c>
      <c r="BI260" s="156">
        <f t="shared" si="18"/>
        <v>0</v>
      </c>
      <c r="BJ260" s="15" t="s">
        <v>125</v>
      </c>
      <c r="BK260" s="157">
        <f t="shared" si="19"/>
        <v>0</v>
      </c>
      <c r="BL260" s="15" t="s">
        <v>440</v>
      </c>
      <c r="BM260" s="155" t="s">
        <v>470</v>
      </c>
    </row>
    <row r="261" spans="1:65" s="2" customFormat="1" ht="16.5" customHeight="1">
      <c r="A261" s="30"/>
      <c r="B261" s="143"/>
      <c r="C261" s="144" t="s">
        <v>471</v>
      </c>
      <c r="D261" s="144" t="s">
        <v>120</v>
      </c>
      <c r="E261" s="145" t="s">
        <v>472</v>
      </c>
      <c r="F261" s="146" t="s">
        <v>473</v>
      </c>
      <c r="G261" s="147" t="s">
        <v>208</v>
      </c>
      <c r="H261" s="148">
        <v>1</v>
      </c>
      <c r="I261" s="149"/>
      <c r="J261" s="148">
        <f t="shared" si="10"/>
        <v>0</v>
      </c>
      <c r="K261" s="150"/>
      <c r="L261" s="31"/>
      <c r="M261" s="151" t="s">
        <v>1</v>
      </c>
      <c r="N261" s="152" t="s">
        <v>41</v>
      </c>
      <c r="O261" s="57"/>
      <c r="P261" s="153">
        <f t="shared" si="11"/>
        <v>0</v>
      </c>
      <c r="Q261" s="153">
        <v>0</v>
      </c>
      <c r="R261" s="153">
        <f t="shared" si="12"/>
        <v>0</v>
      </c>
      <c r="S261" s="153">
        <v>0</v>
      </c>
      <c r="T261" s="154">
        <f t="shared" si="1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5" t="s">
        <v>440</v>
      </c>
      <c r="AT261" s="155" t="s">
        <v>120</v>
      </c>
      <c r="AU261" s="155" t="s">
        <v>125</v>
      </c>
      <c r="AY261" s="15" t="s">
        <v>118</v>
      </c>
      <c r="BE261" s="156">
        <f t="shared" si="14"/>
        <v>0</v>
      </c>
      <c r="BF261" s="156">
        <f t="shared" si="15"/>
        <v>0</v>
      </c>
      <c r="BG261" s="156">
        <f t="shared" si="16"/>
        <v>0</v>
      </c>
      <c r="BH261" s="156">
        <f t="shared" si="17"/>
        <v>0</v>
      </c>
      <c r="BI261" s="156">
        <f t="shared" si="18"/>
        <v>0</v>
      </c>
      <c r="BJ261" s="15" t="s">
        <v>125</v>
      </c>
      <c r="BK261" s="157">
        <f t="shared" si="19"/>
        <v>0</v>
      </c>
      <c r="BL261" s="15" t="s">
        <v>440</v>
      </c>
      <c r="BM261" s="155" t="s">
        <v>474</v>
      </c>
    </row>
    <row r="262" spans="1:65" s="2" customFormat="1" ht="16.5" customHeight="1">
      <c r="A262" s="30"/>
      <c r="B262" s="143"/>
      <c r="C262" s="144" t="s">
        <v>475</v>
      </c>
      <c r="D262" s="144" t="s">
        <v>120</v>
      </c>
      <c r="E262" s="145" t="s">
        <v>476</v>
      </c>
      <c r="F262" s="146" t="s">
        <v>477</v>
      </c>
      <c r="G262" s="147" t="s">
        <v>208</v>
      </c>
      <c r="H262" s="148">
        <v>1</v>
      </c>
      <c r="I262" s="149"/>
      <c r="J262" s="148">
        <f t="shared" si="10"/>
        <v>0</v>
      </c>
      <c r="K262" s="150"/>
      <c r="L262" s="31"/>
      <c r="M262" s="151" t="s">
        <v>1</v>
      </c>
      <c r="N262" s="152" t="s">
        <v>41</v>
      </c>
      <c r="O262" s="57"/>
      <c r="P262" s="153">
        <f t="shared" si="11"/>
        <v>0</v>
      </c>
      <c r="Q262" s="153">
        <v>0</v>
      </c>
      <c r="R262" s="153">
        <f t="shared" si="12"/>
        <v>0</v>
      </c>
      <c r="S262" s="153">
        <v>0</v>
      </c>
      <c r="T262" s="154">
        <f t="shared" si="1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5" t="s">
        <v>440</v>
      </c>
      <c r="AT262" s="155" t="s">
        <v>120</v>
      </c>
      <c r="AU262" s="155" t="s">
        <v>125</v>
      </c>
      <c r="AY262" s="15" t="s">
        <v>118</v>
      </c>
      <c r="BE262" s="156">
        <f t="shared" si="14"/>
        <v>0</v>
      </c>
      <c r="BF262" s="156">
        <f t="shared" si="15"/>
        <v>0</v>
      </c>
      <c r="BG262" s="156">
        <f t="shared" si="16"/>
        <v>0</v>
      </c>
      <c r="BH262" s="156">
        <f t="shared" si="17"/>
        <v>0</v>
      </c>
      <c r="BI262" s="156">
        <f t="shared" si="18"/>
        <v>0</v>
      </c>
      <c r="BJ262" s="15" t="s">
        <v>125</v>
      </c>
      <c r="BK262" s="157">
        <f t="shared" si="19"/>
        <v>0</v>
      </c>
      <c r="BL262" s="15" t="s">
        <v>440</v>
      </c>
      <c r="BM262" s="155" t="s">
        <v>478</v>
      </c>
    </row>
    <row r="263" spans="1:65" s="2" customFormat="1" ht="16.5" customHeight="1">
      <c r="A263" s="30"/>
      <c r="B263" s="143"/>
      <c r="C263" s="144" t="s">
        <v>479</v>
      </c>
      <c r="D263" s="144" t="s">
        <v>120</v>
      </c>
      <c r="E263" s="145" t="s">
        <v>480</v>
      </c>
      <c r="F263" s="146" t="s">
        <v>481</v>
      </c>
      <c r="G263" s="147" t="s">
        <v>208</v>
      </c>
      <c r="H263" s="148">
        <v>2</v>
      </c>
      <c r="I263" s="149"/>
      <c r="J263" s="148">
        <f t="shared" si="10"/>
        <v>0</v>
      </c>
      <c r="K263" s="150"/>
      <c r="L263" s="31"/>
      <c r="M263" s="151" t="s">
        <v>1</v>
      </c>
      <c r="N263" s="152" t="s">
        <v>41</v>
      </c>
      <c r="O263" s="57"/>
      <c r="P263" s="153">
        <f t="shared" si="11"/>
        <v>0</v>
      </c>
      <c r="Q263" s="153">
        <v>0</v>
      </c>
      <c r="R263" s="153">
        <f t="shared" si="12"/>
        <v>0</v>
      </c>
      <c r="S263" s="153">
        <v>0</v>
      </c>
      <c r="T263" s="154">
        <f t="shared" si="13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55" t="s">
        <v>440</v>
      </c>
      <c r="AT263" s="155" t="s">
        <v>120</v>
      </c>
      <c r="AU263" s="155" t="s">
        <v>125</v>
      </c>
      <c r="AY263" s="15" t="s">
        <v>118</v>
      </c>
      <c r="BE263" s="156">
        <f t="shared" si="14"/>
        <v>0</v>
      </c>
      <c r="BF263" s="156">
        <f t="shared" si="15"/>
        <v>0</v>
      </c>
      <c r="BG263" s="156">
        <f t="shared" si="16"/>
        <v>0</v>
      </c>
      <c r="BH263" s="156">
        <f t="shared" si="17"/>
        <v>0</v>
      </c>
      <c r="BI263" s="156">
        <f t="shared" si="18"/>
        <v>0</v>
      </c>
      <c r="BJ263" s="15" t="s">
        <v>125</v>
      </c>
      <c r="BK263" s="157">
        <f t="shared" si="19"/>
        <v>0</v>
      </c>
      <c r="BL263" s="15" t="s">
        <v>440</v>
      </c>
      <c r="BM263" s="155" t="s">
        <v>482</v>
      </c>
    </row>
    <row r="264" spans="1:65" s="2" customFormat="1" ht="16.5" customHeight="1">
      <c r="A264" s="30"/>
      <c r="B264" s="143"/>
      <c r="C264" s="144" t="s">
        <v>483</v>
      </c>
      <c r="D264" s="144" t="s">
        <v>120</v>
      </c>
      <c r="E264" s="145" t="s">
        <v>484</v>
      </c>
      <c r="F264" s="146" t="s">
        <v>485</v>
      </c>
      <c r="G264" s="147" t="s">
        <v>208</v>
      </c>
      <c r="H264" s="148">
        <v>1</v>
      </c>
      <c r="I264" s="149"/>
      <c r="J264" s="148">
        <f t="shared" si="10"/>
        <v>0</v>
      </c>
      <c r="K264" s="150"/>
      <c r="L264" s="31"/>
      <c r="M264" s="151" t="s">
        <v>1</v>
      </c>
      <c r="N264" s="152" t="s">
        <v>41</v>
      </c>
      <c r="O264" s="57"/>
      <c r="P264" s="153">
        <f t="shared" si="11"/>
        <v>0</v>
      </c>
      <c r="Q264" s="153">
        <v>0</v>
      </c>
      <c r="R264" s="153">
        <f t="shared" si="12"/>
        <v>0</v>
      </c>
      <c r="S264" s="153">
        <v>0</v>
      </c>
      <c r="T264" s="154">
        <f t="shared" si="13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5" t="s">
        <v>440</v>
      </c>
      <c r="AT264" s="155" t="s">
        <v>120</v>
      </c>
      <c r="AU264" s="155" t="s">
        <v>125</v>
      </c>
      <c r="AY264" s="15" t="s">
        <v>118</v>
      </c>
      <c r="BE264" s="156">
        <f t="shared" si="14"/>
        <v>0</v>
      </c>
      <c r="BF264" s="156">
        <f t="shared" si="15"/>
        <v>0</v>
      </c>
      <c r="BG264" s="156">
        <f t="shared" si="16"/>
        <v>0</v>
      </c>
      <c r="BH264" s="156">
        <f t="shared" si="17"/>
        <v>0</v>
      </c>
      <c r="BI264" s="156">
        <f t="shared" si="18"/>
        <v>0</v>
      </c>
      <c r="BJ264" s="15" t="s">
        <v>125</v>
      </c>
      <c r="BK264" s="157">
        <f t="shared" si="19"/>
        <v>0</v>
      </c>
      <c r="BL264" s="15" t="s">
        <v>440</v>
      </c>
      <c r="BM264" s="155" t="s">
        <v>486</v>
      </c>
    </row>
    <row r="265" spans="1:65" s="2" customFormat="1" ht="16.5" customHeight="1">
      <c r="A265" s="30"/>
      <c r="B265" s="143"/>
      <c r="C265" s="144" t="s">
        <v>487</v>
      </c>
      <c r="D265" s="144" t="s">
        <v>120</v>
      </c>
      <c r="E265" s="145" t="s">
        <v>488</v>
      </c>
      <c r="F265" s="146" t="s">
        <v>489</v>
      </c>
      <c r="G265" s="147" t="s">
        <v>208</v>
      </c>
      <c r="H265" s="148">
        <v>2</v>
      </c>
      <c r="I265" s="149"/>
      <c r="J265" s="148">
        <f t="shared" si="10"/>
        <v>0</v>
      </c>
      <c r="K265" s="150"/>
      <c r="L265" s="31"/>
      <c r="M265" s="151" t="s">
        <v>1</v>
      </c>
      <c r="N265" s="152" t="s">
        <v>41</v>
      </c>
      <c r="O265" s="57"/>
      <c r="P265" s="153">
        <f t="shared" si="11"/>
        <v>0</v>
      </c>
      <c r="Q265" s="153">
        <v>0</v>
      </c>
      <c r="R265" s="153">
        <f t="shared" si="12"/>
        <v>0</v>
      </c>
      <c r="S265" s="153">
        <v>0</v>
      </c>
      <c r="T265" s="154">
        <f t="shared" si="13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55" t="s">
        <v>440</v>
      </c>
      <c r="AT265" s="155" t="s">
        <v>120</v>
      </c>
      <c r="AU265" s="155" t="s">
        <v>125</v>
      </c>
      <c r="AY265" s="15" t="s">
        <v>118</v>
      </c>
      <c r="BE265" s="156">
        <f t="shared" si="14"/>
        <v>0</v>
      </c>
      <c r="BF265" s="156">
        <f t="shared" si="15"/>
        <v>0</v>
      </c>
      <c r="BG265" s="156">
        <f t="shared" si="16"/>
        <v>0</v>
      </c>
      <c r="BH265" s="156">
        <f t="shared" si="17"/>
        <v>0</v>
      </c>
      <c r="BI265" s="156">
        <f t="shared" si="18"/>
        <v>0</v>
      </c>
      <c r="BJ265" s="15" t="s">
        <v>125</v>
      </c>
      <c r="BK265" s="157">
        <f t="shared" si="19"/>
        <v>0</v>
      </c>
      <c r="BL265" s="15" t="s">
        <v>440</v>
      </c>
      <c r="BM265" s="155" t="s">
        <v>490</v>
      </c>
    </row>
    <row r="266" spans="1:65" s="2" customFormat="1" ht="16.5" customHeight="1">
      <c r="A266" s="30"/>
      <c r="B266" s="143"/>
      <c r="C266" s="144" t="s">
        <v>491</v>
      </c>
      <c r="D266" s="144" t="s">
        <v>120</v>
      </c>
      <c r="E266" s="145" t="s">
        <v>492</v>
      </c>
      <c r="F266" s="146" t="s">
        <v>493</v>
      </c>
      <c r="G266" s="147" t="s">
        <v>208</v>
      </c>
      <c r="H266" s="148">
        <v>1</v>
      </c>
      <c r="I266" s="149"/>
      <c r="J266" s="148">
        <f t="shared" si="10"/>
        <v>0</v>
      </c>
      <c r="K266" s="150"/>
      <c r="L266" s="31"/>
      <c r="M266" s="151" t="s">
        <v>1</v>
      </c>
      <c r="N266" s="152" t="s">
        <v>41</v>
      </c>
      <c r="O266" s="57"/>
      <c r="P266" s="153">
        <f t="shared" si="11"/>
        <v>0</v>
      </c>
      <c r="Q266" s="153">
        <v>0</v>
      </c>
      <c r="R266" s="153">
        <f t="shared" si="12"/>
        <v>0</v>
      </c>
      <c r="S266" s="153">
        <v>0</v>
      </c>
      <c r="T266" s="154">
        <f t="shared" si="13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55" t="s">
        <v>440</v>
      </c>
      <c r="AT266" s="155" t="s">
        <v>120</v>
      </c>
      <c r="AU266" s="155" t="s">
        <v>125</v>
      </c>
      <c r="AY266" s="15" t="s">
        <v>118</v>
      </c>
      <c r="BE266" s="156">
        <f t="shared" si="14"/>
        <v>0</v>
      </c>
      <c r="BF266" s="156">
        <f t="shared" si="15"/>
        <v>0</v>
      </c>
      <c r="BG266" s="156">
        <f t="shared" si="16"/>
        <v>0</v>
      </c>
      <c r="BH266" s="156">
        <f t="shared" si="17"/>
        <v>0</v>
      </c>
      <c r="BI266" s="156">
        <f t="shared" si="18"/>
        <v>0</v>
      </c>
      <c r="BJ266" s="15" t="s">
        <v>125</v>
      </c>
      <c r="BK266" s="157">
        <f t="shared" si="19"/>
        <v>0</v>
      </c>
      <c r="BL266" s="15" t="s">
        <v>440</v>
      </c>
      <c r="BM266" s="155" t="s">
        <v>494</v>
      </c>
    </row>
    <row r="267" spans="1:65" s="2" customFormat="1" ht="16.5" customHeight="1">
      <c r="A267" s="30"/>
      <c r="B267" s="143"/>
      <c r="C267" s="144" t="s">
        <v>495</v>
      </c>
      <c r="D267" s="144" t="s">
        <v>120</v>
      </c>
      <c r="E267" s="145" t="s">
        <v>496</v>
      </c>
      <c r="F267" s="146" t="s">
        <v>497</v>
      </c>
      <c r="G267" s="147" t="s">
        <v>208</v>
      </c>
      <c r="H267" s="148">
        <v>1</v>
      </c>
      <c r="I267" s="149"/>
      <c r="J267" s="148">
        <f t="shared" si="10"/>
        <v>0</v>
      </c>
      <c r="K267" s="150"/>
      <c r="L267" s="31"/>
      <c r="M267" s="151" t="s">
        <v>1</v>
      </c>
      <c r="N267" s="152" t="s">
        <v>41</v>
      </c>
      <c r="O267" s="57"/>
      <c r="P267" s="153">
        <f t="shared" si="11"/>
        <v>0</v>
      </c>
      <c r="Q267" s="153">
        <v>0</v>
      </c>
      <c r="R267" s="153">
        <f t="shared" si="12"/>
        <v>0</v>
      </c>
      <c r="S267" s="153">
        <v>0</v>
      </c>
      <c r="T267" s="154">
        <f t="shared" si="13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55" t="s">
        <v>440</v>
      </c>
      <c r="AT267" s="155" t="s">
        <v>120</v>
      </c>
      <c r="AU267" s="155" t="s">
        <v>125</v>
      </c>
      <c r="AY267" s="15" t="s">
        <v>118</v>
      </c>
      <c r="BE267" s="156">
        <f t="shared" si="14"/>
        <v>0</v>
      </c>
      <c r="BF267" s="156">
        <f t="shared" si="15"/>
        <v>0</v>
      </c>
      <c r="BG267" s="156">
        <f t="shared" si="16"/>
        <v>0</v>
      </c>
      <c r="BH267" s="156">
        <f t="shared" si="17"/>
        <v>0</v>
      </c>
      <c r="BI267" s="156">
        <f t="shared" si="18"/>
        <v>0</v>
      </c>
      <c r="BJ267" s="15" t="s">
        <v>125</v>
      </c>
      <c r="BK267" s="157">
        <f t="shared" si="19"/>
        <v>0</v>
      </c>
      <c r="BL267" s="15" t="s">
        <v>440</v>
      </c>
      <c r="BM267" s="155" t="s">
        <v>498</v>
      </c>
    </row>
    <row r="268" spans="1:65" s="2" customFormat="1" ht="16.5" customHeight="1">
      <c r="A268" s="30"/>
      <c r="B268" s="143"/>
      <c r="C268" s="144" t="s">
        <v>499</v>
      </c>
      <c r="D268" s="144" t="s">
        <v>120</v>
      </c>
      <c r="E268" s="145" t="s">
        <v>500</v>
      </c>
      <c r="F268" s="146" t="s">
        <v>501</v>
      </c>
      <c r="G268" s="147" t="s">
        <v>433</v>
      </c>
      <c r="H268" s="148">
        <v>1</v>
      </c>
      <c r="I268" s="149"/>
      <c r="J268" s="148">
        <f t="shared" si="10"/>
        <v>0</v>
      </c>
      <c r="K268" s="150"/>
      <c r="L268" s="31"/>
      <c r="M268" s="151" t="s">
        <v>1</v>
      </c>
      <c r="N268" s="152" t="s">
        <v>41</v>
      </c>
      <c r="O268" s="57"/>
      <c r="P268" s="153">
        <f t="shared" si="11"/>
        <v>0</v>
      </c>
      <c r="Q268" s="153">
        <v>0</v>
      </c>
      <c r="R268" s="153">
        <f t="shared" si="12"/>
        <v>0</v>
      </c>
      <c r="S268" s="153">
        <v>0</v>
      </c>
      <c r="T268" s="154">
        <f t="shared" si="13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5" t="s">
        <v>440</v>
      </c>
      <c r="AT268" s="155" t="s">
        <v>120</v>
      </c>
      <c r="AU268" s="155" t="s">
        <v>125</v>
      </c>
      <c r="AY268" s="15" t="s">
        <v>118</v>
      </c>
      <c r="BE268" s="156">
        <f t="shared" si="14"/>
        <v>0</v>
      </c>
      <c r="BF268" s="156">
        <f t="shared" si="15"/>
        <v>0</v>
      </c>
      <c r="BG268" s="156">
        <f t="shared" si="16"/>
        <v>0</v>
      </c>
      <c r="BH268" s="156">
        <f t="shared" si="17"/>
        <v>0</v>
      </c>
      <c r="BI268" s="156">
        <f t="shared" si="18"/>
        <v>0</v>
      </c>
      <c r="BJ268" s="15" t="s">
        <v>125</v>
      </c>
      <c r="BK268" s="157">
        <f t="shared" si="19"/>
        <v>0</v>
      </c>
      <c r="BL268" s="15" t="s">
        <v>440</v>
      </c>
      <c r="BM268" s="155" t="s">
        <v>502</v>
      </c>
    </row>
    <row r="269" spans="1:65" s="2" customFormat="1" ht="16.5" customHeight="1">
      <c r="A269" s="30"/>
      <c r="B269" s="143"/>
      <c r="C269" s="144" t="s">
        <v>503</v>
      </c>
      <c r="D269" s="144" t="s">
        <v>120</v>
      </c>
      <c r="E269" s="145" t="s">
        <v>504</v>
      </c>
      <c r="F269" s="146" t="s">
        <v>505</v>
      </c>
      <c r="G269" s="147" t="s">
        <v>208</v>
      </c>
      <c r="H269" s="148">
        <v>12</v>
      </c>
      <c r="I269" s="149"/>
      <c r="J269" s="148">
        <f t="shared" si="10"/>
        <v>0</v>
      </c>
      <c r="K269" s="150"/>
      <c r="L269" s="31"/>
      <c r="M269" s="151" t="s">
        <v>1</v>
      </c>
      <c r="N269" s="152" t="s">
        <v>41</v>
      </c>
      <c r="O269" s="57"/>
      <c r="P269" s="153">
        <f t="shared" si="11"/>
        <v>0</v>
      </c>
      <c r="Q269" s="153">
        <v>0</v>
      </c>
      <c r="R269" s="153">
        <f t="shared" si="12"/>
        <v>0</v>
      </c>
      <c r="S269" s="153">
        <v>0</v>
      </c>
      <c r="T269" s="154">
        <f t="shared" si="13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55" t="s">
        <v>440</v>
      </c>
      <c r="AT269" s="155" t="s">
        <v>120</v>
      </c>
      <c r="AU269" s="155" t="s">
        <v>125</v>
      </c>
      <c r="AY269" s="15" t="s">
        <v>118</v>
      </c>
      <c r="BE269" s="156">
        <f t="shared" si="14"/>
        <v>0</v>
      </c>
      <c r="BF269" s="156">
        <f t="shared" si="15"/>
        <v>0</v>
      </c>
      <c r="BG269" s="156">
        <f t="shared" si="16"/>
        <v>0</v>
      </c>
      <c r="BH269" s="156">
        <f t="shared" si="17"/>
        <v>0</v>
      </c>
      <c r="BI269" s="156">
        <f t="shared" si="18"/>
        <v>0</v>
      </c>
      <c r="BJ269" s="15" t="s">
        <v>125</v>
      </c>
      <c r="BK269" s="157">
        <f t="shared" si="19"/>
        <v>0</v>
      </c>
      <c r="BL269" s="15" t="s">
        <v>440</v>
      </c>
      <c r="BM269" s="155" t="s">
        <v>506</v>
      </c>
    </row>
    <row r="270" spans="1:65" s="2" customFormat="1" ht="16.5" customHeight="1">
      <c r="A270" s="30"/>
      <c r="B270" s="143"/>
      <c r="C270" s="144" t="s">
        <v>507</v>
      </c>
      <c r="D270" s="144" t="s">
        <v>120</v>
      </c>
      <c r="E270" s="145" t="s">
        <v>508</v>
      </c>
      <c r="F270" s="146" t="s">
        <v>509</v>
      </c>
      <c r="G270" s="147" t="s">
        <v>208</v>
      </c>
      <c r="H270" s="148">
        <v>12</v>
      </c>
      <c r="I270" s="149"/>
      <c r="J270" s="148">
        <f t="shared" si="10"/>
        <v>0</v>
      </c>
      <c r="K270" s="150"/>
      <c r="L270" s="31"/>
      <c r="M270" s="151" t="s">
        <v>1</v>
      </c>
      <c r="N270" s="152" t="s">
        <v>41</v>
      </c>
      <c r="O270" s="57"/>
      <c r="P270" s="153">
        <f t="shared" si="11"/>
        <v>0</v>
      </c>
      <c r="Q270" s="153">
        <v>0</v>
      </c>
      <c r="R270" s="153">
        <f t="shared" si="12"/>
        <v>0</v>
      </c>
      <c r="S270" s="153">
        <v>0</v>
      </c>
      <c r="T270" s="154">
        <f t="shared" si="13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55" t="s">
        <v>440</v>
      </c>
      <c r="AT270" s="155" t="s">
        <v>120</v>
      </c>
      <c r="AU270" s="155" t="s">
        <v>125</v>
      </c>
      <c r="AY270" s="15" t="s">
        <v>118</v>
      </c>
      <c r="BE270" s="156">
        <f t="shared" si="14"/>
        <v>0</v>
      </c>
      <c r="BF270" s="156">
        <f t="shared" si="15"/>
        <v>0</v>
      </c>
      <c r="BG270" s="156">
        <f t="shared" si="16"/>
        <v>0</v>
      </c>
      <c r="BH270" s="156">
        <f t="shared" si="17"/>
        <v>0</v>
      </c>
      <c r="BI270" s="156">
        <f t="shared" si="18"/>
        <v>0</v>
      </c>
      <c r="BJ270" s="15" t="s">
        <v>125</v>
      </c>
      <c r="BK270" s="157">
        <f t="shared" si="19"/>
        <v>0</v>
      </c>
      <c r="BL270" s="15" t="s">
        <v>440</v>
      </c>
      <c r="BM270" s="155" t="s">
        <v>510</v>
      </c>
    </row>
    <row r="271" spans="1:65" s="2" customFormat="1" ht="24.2" customHeight="1">
      <c r="A271" s="30"/>
      <c r="B271" s="143"/>
      <c r="C271" s="144" t="s">
        <v>511</v>
      </c>
      <c r="D271" s="144" t="s">
        <v>120</v>
      </c>
      <c r="E271" s="145" t="s">
        <v>512</v>
      </c>
      <c r="F271" s="146" t="s">
        <v>513</v>
      </c>
      <c r="G271" s="147" t="s">
        <v>208</v>
      </c>
      <c r="H271" s="148">
        <v>4</v>
      </c>
      <c r="I271" s="149"/>
      <c r="J271" s="148">
        <f t="shared" si="10"/>
        <v>0</v>
      </c>
      <c r="K271" s="150"/>
      <c r="L271" s="31"/>
      <c r="M271" s="151" t="s">
        <v>1</v>
      </c>
      <c r="N271" s="152" t="s">
        <v>41</v>
      </c>
      <c r="O271" s="57"/>
      <c r="P271" s="153">
        <f t="shared" si="11"/>
        <v>0</v>
      </c>
      <c r="Q271" s="153">
        <v>0</v>
      </c>
      <c r="R271" s="153">
        <f t="shared" si="12"/>
        <v>0</v>
      </c>
      <c r="S271" s="153">
        <v>0</v>
      </c>
      <c r="T271" s="154">
        <f t="shared" si="13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55" t="s">
        <v>440</v>
      </c>
      <c r="AT271" s="155" t="s">
        <v>120</v>
      </c>
      <c r="AU271" s="155" t="s">
        <v>125</v>
      </c>
      <c r="AY271" s="15" t="s">
        <v>118</v>
      </c>
      <c r="BE271" s="156">
        <f t="shared" si="14"/>
        <v>0</v>
      </c>
      <c r="BF271" s="156">
        <f t="shared" si="15"/>
        <v>0</v>
      </c>
      <c r="BG271" s="156">
        <f t="shared" si="16"/>
        <v>0</v>
      </c>
      <c r="BH271" s="156">
        <f t="shared" si="17"/>
        <v>0</v>
      </c>
      <c r="BI271" s="156">
        <f t="shared" si="18"/>
        <v>0</v>
      </c>
      <c r="BJ271" s="15" t="s">
        <v>125</v>
      </c>
      <c r="BK271" s="157">
        <f t="shared" si="19"/>
        <v>0</v>
      </c>
      <c r="BL271" s="15" t="s">
        <v>440</v>
      </c>
      <c r="BM271" s="155" t="s">
        <v>514</v>
      </c>
    </row>
    <row r="272" spans="1:65" s="2" customFormat="1" ht="16.5" customHeight="1">
      <c r="A272" s="30"/>
      <c r="B272" s="143"/>
      <c r="C272" s="144" t="s">
        <v>515</v>
      </c>
      <c r="D272" s="144" t="s">
        <v>120</v>
      </c>
      <c r="E272" s="145" t="s">
        <v>516</v>
      </c>
      <c r="F272" s="146" t="s">
        <v>517</v>
      </c>
      <c r="G272" s="147" t="s">
        <v>208</v>
      </c>
      <c r="H272" s="148">
        <v>4</v>
      </c>
      <c r="I272" s="149"/>
      <c r="J272" s="148">
        <f t="shared" si="10"/>
        <v>0</v>
      </c>
      <c r="K272" s="150"/>
      <c r="L272" s="31"/>
      <c r="M272" s="151" t="s">
        <v>1</v>
      </c>
      <c r="N272" s="152" t="s">
        <v>41</v>
      </c>
      <c r="O272" s="57"/>
      <c r="P272" s="153">
        <f t="shared" si="11"/>
        <v>0</v>
      </c>
      <c r="Q272" s="153">
        <v>0</v>
      </c>
      <c r="R272" s="153">
        <f t="shared" si="12"/>
        <v>0</v>
      </c>
      <c r="S272" s="153">
        <v>0</v>
      </c>
      <c r="T272" s="154">
        <f t="shared" si="13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5" t="s">
        <v>440</v>
      </c>
      <c r="AT272" s="155" t="s">
        <v>120</v>
      </c>
      <c r="AU272" s="155" t="s">
        <v>125</v>
      </c>
      <c r="AY272" s="15" t="s">
        <v>118</v>
      </c>
      <c r="BE272" s="156">
        <f t="shared" si="14"/>
        <v>0</v>
      </c>
      <c r="BF272" s="156">
        <f t="shared" si="15"/>
        <v>0</v>
      </c>
      <c r="BG272" s="156">
        <f t="shared" si="16"/>
        <v>0</v>
      </c>
      <c r="BH272" s="156">
        <f t="shared" si="17"/>
        <v>0</v>
      </c>
      <c r="BI272" s="156">
        <f t="shared" si="18"/>
        <v>0</v>
      </c>
      <c r="BJ272" s="15" t="s">
        <v>125</v>
      </c>
      <c r="BK272" s="157">
        <f t="shared" si="19"/>
        <v>0</v>
      </c>
      <c r="BL272" s="15" t="s">
        <v>440</v>
      </c>
      <c r="BM272" s="155" t="s">
        <v>518</v>
      </c>
    </row>
    <row r="273" spans="1:65" s="2" customFormat="1" ht="16.5" customHeight="1">
      <c r="A273" s="30"/>
      <c r="B273" s="143"/>
      <c r="C273" s="144" t="s">
        <v>519</v>
      </c>
      <c r="D273" s="144" t="s">
        <v>120</v>
      </c>
      <c r="E273" s="145" t="s">
        <v>520</v>
      </c>
      <c r="F273" s="146" t="s">
        <v>521</v>
      </c>
      <c r="G273" s="147" t="s">
        <v>208</v>
      </c>
      <c r="H273" s="148">
        <v>2</v>
      </c>
      <c r="I273" s="149"/>
      <c r="J273" s="148">
        <f t="shared" si="10"/>
        <v>0</v>
      </c>
      <c r="K273" s="150"/>
      <c r="L273" s="31"/>
      <c r="M273" s="151" t="s">
        <v>1</v>
      </c>
      <c r="N273" s="152" t="s">
        <v>41</v>
      </c>
      <c r="O273" s="57"/>
      <c r="P273" s="153">
        <f t="shared" si="11"/>
        <v>0</v>
      </c>
      <c r="Q273" s="153">
        <v>0</v>
      </c>
      <c r="R273" s="153">
        <f t="shared" si="12"/>
        <v>0</v>
      </c>
      <c r="S273" s="153">
        <v>0</v>
      </c>
      <c r="T273" s="154">
        <f t="shared" si="13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55" t="s">
        <v>440</v>
      </c>
      <c r="AT273" s="155" t="s">
        <v>120</v>
      </c>
      <c r="AU273" s="155" t="s">
        <v>125</v>
      </c>
      <c r="AY273" s="15" t="s">
        <v>118</v>
      </c>
      <c r="BE273" s="156">
        <f t="shared" si="14"/>
        <v>0</v>
      </c>
      <c r="BF273" s="156">
        <f t="shared" si="15"/>
        <v>0</v>
      </c>
      <c r="BG273" s="156">
        <f t="shared" si="16"/>
        <v>0</v>
      </c>
      <c r="BH273" s="156">
        <f t="shared" si="17"/>
        <v>0</v>
      </c>
      <c r="BI273" s="156">
        <f t="shared" si="18"/>
        <v>0</v>
      </c>
      <c r="BJ273" s="15" t="s">
        <v>125</v>
      </c>
      <c r="BK273" s="157">
        <f t="shared" si="19"/>
        <v>0</v>
      </c>
      <c r="BL273" s="15" t="s">
        <v>440</v>
      </c>
      <c r="BM273" s="155" t="s">
        <v>522</v>
      </c>
    </row>
    <row r="274" spans="1:65" s="2" customFormat="1" ht="16.5" customHeight="1">
      <c r="A274" s="30"/>
      <c r="B274" s="143"/>
      <c r="C274" s="144" t="s">
        <v>523</v>
      </c>
      <c r="D274" s="144" t="s">
        <v>120</v>
      </c>
      <c r="E274" s="145" t="s">
        <v>524</v>
      </c>
      <c r="F274" s="146" t="s">
        <v>525</v>
      </c>
      <c r="G274" s="147" t="s">
        <v>224</v>
      </c>
      <c r="H274" s="148">
        <v>100</v>
      </c>
      <c r="I274" s="149"/>
      <c r="J274" s="148">
        <f t="shared" si="10"/>
        <v>0</v>
      </c>
      <c r="K274" s="150"/>
      <c r="L274" s="31"/>
      <c r="M274" s="151" t="s">
        <v>1</v>
      </c>
      <c r="N274" s="152" t="s">
        <v>41</v>
      </c>
      <c r="O274" s="57"/>
      <c r="P274" s="153">
        <f t="shared" si="11"/>
        <v>0</v>
      </c>
      <c r="Q274" s="153">
        <v>0</v>
      </c>
      <c r="R274" s="153">
        <f t="shared" si="12"/>
        <v>0</v>
      </c>
      <c r="S274" s="153">
        <v>0</v>
      </c>
      <c r="T274" s="154">
        <f t="shared" si="13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55" t="s">
        <v>440</v>
      </c>
      <c r="AT274" s="155" t="s">
        <v>120</v>
      </c>
      <c r="AU274" s="155" t="s">
        <v>125</v>
      </c>
      <c r="AY274" s="15" t="s">
        <v>118</v>
      </c>
      <c r="BE274" s="156">
        <f t="shared" si="14"/>
        <v>0</v>
      </c>
      <c r="BF274" s="156">
        <f t="shared" si="15"/>
        <v>0</v>
      </c>
      <c r="BG274" s="156">
        <f t="shared" si="16"/>
        <v>0</v>
      </c>
      <c r="BH274" s="156">
        <f t="shared" si="17"/>
        <v>0</v>
      </c>
      <c r="BI274" s="156">
        <f t="shared" si="18"/>
        <v>0</v>
      </c>
      <c r="BJ274" s="15" t="s">
        <v>125</v>
      </c>
      <c r="BK274" s="157">
        <f t="shared" si="19"/>
        <v>0</v>
      </c>
      <c r="BL274" s="15" t="s">
        <v>440</v>
      </c>
      <c r="BM274" s="155" t="s">
        <v>526</v>
      </c>
    </row>
    <row r="275" spans="1:65" s="2" customFormat="1" ht="16.5" customHeight="1">
      <c r="A275" s="30"/>
      <c r="B275" s="143"/>
      <c r="C275" s="144" t="s">
        <v>527</v>
      </c>
      <c r="D275" s="144" t="s">
        <v>120</v>
      </c>
      <c r="E275" s="145" t="s">
        <v>528</v>
      </c>
      <c r="F275" s="146" t="s">
        <v>529</v>
      </c>
      <c r="G275" s="147" t="s">
        <v>224</v>
      </c>
      <c r="H275" s="148">
        <v>100</v>
      </c>
      <c r="I275" s="149"/>
      <c r="J275" s="148">
        <f t="shared" si="10"/>
        <v>0</v>
      </c>
      <c r="K275" s="150"/>
      <c r="L275" s="31"/>
      <c r="M275" s="151" t="s">
        <v>1</v>
      </c>
      <c r="N275" s="152" t="s">
        <v>41</v>
      </c>
      <c r="O275" s="57"/>
      <c r="P275" s="153">
        <f t="shared" si="11"/>
        <v>0</v>
      </c>
      <c r="Q275" s="153">
        <v>0</v>
      </c>
      <c r="R275" s="153">
        <f t="shared" si="12"/>
        <v>0</v>
      </c>
      <c r="S275" s="153">
        <v>0</v>
      </c>
      <c r="T275" s="154">
        <f t="shared" si="13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55" t="s">
        <v>440</v>
      </c>
      <c r="AT275" s="155" t="s">
        <v>120</v>
      </c>
      <c r="AU275" s="155" t="s">
        <v>125</v>
      </c>
      <c r="AY275" s="15" t="s">
        <v>118</v>
      </c>
      <c r="BE275" s="156">
        <f t="shared" si="14"/>
        <v>0</v>
      </c>
      <c r="BF275" s="156">
        <f t="shared" si="15"/>
        <v>0</v>
      </c>
      <c r="BG275" s="156">
        <f t="shared" si="16"/>
        <v>0</v>
      </c>
      <c r="BH275" s="156">
        <f t="shared" si="17"/>
        <v>0</v>
      </c>
      <c r="BI275" s="156">
        <f t="shared" si="18"/>
        <v>0</v>
      </c>
      <c r="BJ275" s="15" t="s">
        <v>125</v>
      </c>
      <c r="BK275" s="157">
        <f t="shared" si="19"/>
        <v>0</v>
      </c>
      <c r="BL275" s="15" t="s">
        <v>440</v>
      </c>
      <c r="BM275" s="155" t="s">
        <v>530</v>
      </c>
    </row>
    <row r="276" spans="1:65" s="2" customFormat="1" ht="16.5" customHeight="1">
      <c r="A276" s="30"/>
      <c r="B276" s="143"/>
      <c r="C276" s="144" t="s">
        <v>531</v>
      </c>
      <c r="D276" s="144" t="s">
        <v>120</v>
      </c>
      <c r="E276" s="145" t="s">
        <v>532</v>
      </c>
      <c r="F276" s="146" t="s">
        <v>533</v>
      </c>
      <c r="G276" s="147" t="s">
        <v>324</v>
      </c>
      <c r="H276" s="148">
        <v>60</v>
      </c>
      <c r="I276" s="149"/>
      <c r="J276" s="148">
        <f t="shared" si="10"/>
        <v>0</v>
      </c>
      <c r="K276" s="150"/>
      <c r="L276" s="31"/>
      <c r="M276" s="151" t="s">
        <v>1</v>
      </c>
      <c r="N276" s="152" t="s">
        <v>41</v>
      </c>
      <c r="O276" s="57"/>
      <c r="P276" s="153">
        <f t="shared" si="11"/>
        <v>0</v>
      </c>
      <c r="Q276" s="153">
        <v>0</v>
      </c>
      <c r="R276" s="153">
        <f t="shared" si="12"/>
        <v>0</v>
      </c>
      <c r="S276" s="153">
        <v>0</v>
      </c>
      <c r="T276" s="154">
        <f t="shared" si="13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55" t="s">
        <v>440</v>
      </c>
      <c r="AT276" s="155" t="s">
        <v>120</v>
      </c>
      <c r="AU276" s="155" t="s">
        <v>125</v>
      </c>
      <c r="AY276" s="15" t="s">
        <v>118</v>
      </c>
      <c r="BE276" s="156">
        <f t="shared" si="14"/>
        <v>0</v>
      </c>
      <c r="BF276" s="156">
        <f t="shared" si="15"/>
        <v>0</v>
      </c>
      <c r="BG276" s="156">
        <f t="shared" si="16"/>
        <v>0</v>
      </c>
      <c r="BH276" s="156">
        <f t="shared" si="17"/>
        <v>0</v>
      </c>
      <c r="BI276" s="156">
        <f t="shared" si="18"/>
        <v>0</v>
      </c>
      <c r="BJ276" s="15" t="s">
        <v>125</v>
      </c>
      <c r="BK276" s="157">
        <f t="shared" si="19"/>
        <v>0</v>
      </c>
      <c r="BL276" s="15" t="s">
        <v>440</v>
      </c>
      <c r="BM276" s="155" t="s">
        <v>534</v>
      </c>
    </row>
    <row r="277" spans="1:65" s="2" customFormat="1" ht="16.5" customHeight="1">
      <c r="A277" s="30"/>
      <c r="B277" s="143"/>
      <c r="C277" s="144" t="s">
        <v>535</v>
      </c>
      <c r="D277" s="144" t="s">
        <v>120</v>
      </c>
      <c r="E277" s="145" t="s">
        <v>536</v>
      </c>
      <c r="F277" s="146" t="s">
        <v>537</v>
      </c>
      <c r="G277" s="147" t="s">
        <v>224</v>
      </c>
      <c r="H277" s="148">
        <v>80</v>
      </c>
      <c r="I277" s="149"/>
      <c r="J277" s="148">
        <f t="shared" si="10"/>
        <v>0</v>
      </c>
      <c r="K277" s="150"/>
      <c r="L277" s="31"/>
      <c r="M277" s="151" t="s">
        <v>1</v>
      </c>
      <c r="N277" s="152" t="s">
        <v>41</v>
      </c>
      <c r="O277" s="57"/>
      <c r="P277" s="153">
        <f t="shared" si="11"/>
        <v>0</v>
      </c>
      <c r="Q277" s="153">
        <v>0</v>
      </c>
      <c r="R277" s="153">
        <f t="shared" si="12"/>
        <v>0</v>
      </c>
      <c r="S277" s="153">
        <v>0</v>
      </c>
      <c r="T277" s="154">
        <f t="shared" si="13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5" t="s">
        <v>440</v>
      </c>
      <c r="AT277" s="155" t="s">
        <v>120</v>
      </c>
      <c r="AU277" s="155" t="s">
        <v>125</v>
      </c>
      <c r="AY277" s="15" t="s">
        <v>118</v>
      </c>
      <c r="BE277" s="156">
        <f t="shared" si="14"/>
        <v>0</v>
      </c>
      <c r="BF277" s="156">
        <f t="shared" si="15"/>
        <v>0</v>
      </c>
      <c r="BG277" s="156">
        <f t="shared" si="16"/>
        <v>0</v>
      </c>
      <c r="BH277" s="156">
        <f t="shared" si="17"/>
        <v>0</v>
      </c>
      <c r="BI277" s="156">
        <f t="shared" si="18"/>
        <v>0</v>
      </c>
      <c r="BJ277" s="15" t="s">
        <v>125</v>
      </c>
      <c r="BK277" s="157">
        <f t="shared" si="19"/>
        <v>0</v>
      </c>
      <c r="BL277" s="15" t="s">
        <v>440</v>
      </c>
      <c r="BM277" s="155" t="s">
        <v>538</v>
      </c>
    </row>
    <row r="278" spans="1:65" s="2" customFormat="1" ht="16.5" customHeight="1">
      <c r="A278" s="30"/>
      <c r="B278" s="143"/>
      <c r="C278" s="144" t="s">
        <v>539</v>
      </c>
      <c r="D278" s="144" t="s">
        <v>120</v>
      </c>
      <c r="E278" s="145" t="s">
        <v>540</v>
      </c>
      <c r="F278" s="146" t="s">
        <v>541</v>
      </c>
      <c r="G278" s="147" t="s">
        <v>224</v>
      </c>
      <c r="H278" s="148">
        <v>24</v>
      </c>
      <c r="I278" s="149"/>
      <c r="J278" s="148">
        <f t="shared" si="10"/>
        <v>0</v>
      </c>
      <c r="K278" s="150"/>
      <c r="L278" s="31"/>
      <c r="M278" s="151" t="s">
        <v>1</v>
      </c>
      <c r="N278" s="152" t="s">
        <v>41</v>
      </c>
      <c r="O278" s="57"/>
      <c r="P278" s="153">
        <f t="shared" si="11"/>
        <v>0</v>
      </c>
      <c r="Q278" s="153">
        <v>0</v>
      </c>
      <c r="R278" s="153">
        <f t="shared" si="12"/>
        <v>0</v>
      </c>
      <c r="S278" s="153">
        <v>0</v>
      </c>
      <c r="T278" s="154">
        <f t="shared" si="13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55" t="s">
        <v>440</v>
      </c>
      <c r="AT278" s="155" t="s">
        <v>120</v>
      </c>
      <c r="AU278" s="155" t="s">
        <v>125</v>
      </c>
      <c r="AY278" s="15" t="s">
        <v>118</v>
      </c>
      <c r="BE278" s="156">
        <f t="shared" si="14"/>
        <v>0</v>
      </c>
      <c r="BF278" s="156">
        <f t="shared" si="15"/>
        <v>0</v>
      </c>
      <c r="BG278" s="156">
        <f t="shared" si="16"/>
        <v>0</v>
      </c>
      <c r="BH278" s="156">
        <f t="shared" si="17"/>
        <v>0</v>
      </c>
      <c r="BI278" s="156">
        <f t="shared" si="18"/>
        <v>0</v>
      </c>
      <c r="BJ278" s="15" t="s">
        <v>125</v>
      </c>
      <c r="BK278" s="157">
        <f t="shared" si="19"/>
        <v>0</v>
      </c>
      <c r="BL278" s="15" t="s">
        <v>440</v>
      </c>
      <c r="BM278" s="155" t="s">
        <v>542</v>
      </c>
    </row>
    <row r="279" spans="1:65" s="2" customFormat="1" ht="24.2" customHeight="1">
      <c r="A279" s="30"/>
      <c r="B279" s="143"/>
      <c r="C279" s="144" t="s">
        <v>543</v>
      </c>
      <c r="D279" s="144" t="s">
        <v>120</v>
      </c>
      <c r="E279" s="145" t="s">
        <v>544</v>
      </c>
      <c r="F279" s="146" t="s">
        <v>545</v>
      </c>
      <c r="G279" s="147" t="s">
        <v>208</v>
      </c>
      <c r="H279" s="148">
        <v>4</v>
      </c>
      <c r="I279" s="149"/>
      <c r="J279" s="148">
        <f t="shared" si="10"/>
        <v>0</v>
      </c>
      <c r="K279" s="150"/>
      <c r="L279" s="31"/>
      <c r="M279" s="151" t="s">
        <v>1</v>
      </c>
      <c r="N279" s="152" t="s">
        <v>41</v>
      </c>
      <c r="O279" s="57"/>
      <c r="P279" s="153">
        <f t="shared" si="11"/>
        <v>0</v>
      </c>
      <c r="Q279" s="153">
        <v>0</v>
      </c>
      <c r="R279" s="153">
        <f t="shared" si="12"/>
        <v>0</v>
      </c>
      <c r="S279" s="153">
        <v>0</v>
      </c>
      <c r="T279" s="154">
        <f t="shared" si="13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55" t="s">
        <v>440</v>
      </c>
      <c r="AT279" s="155" t="s">
        <v>120</v>
      </c>
      <c r="AU279" s="155" t="s">
        <v>125</v>
      </c>
      <c r="AY279" s="15" t="s">
        <v>118</v>
      </c>
      <c r="BE279" s="156">
        <f t="shared" si="14"/>
        <v>0</v>
      </c>
      <c r="BF279" s="156">
        <f t="shared" si="15"/>
        <v>0</v>
      </c>
      <c r="BG279" s="156">
        <f t="shared" si="16"/>
        <v>0</v>
      </c>
      <c r="BH279" s="156">
        <f t="shared" si="17"/>
        <v>0</v>
      </c>
      <c r="BI279" s="156">
        <f t="shared" si="18"/>
        <v>0</v>
      </c>
      <c r="BJ279" s="15" t="s">
        <v>125</v>
      </c>
      <c r="BK279" s="157">
        <f t="shared" si="19"/>
        <v>0</v>
      </c>
      <c r="BL279" s="15" t="s">
        <v>440</v>
      </c>
      <c r="BM279" s="155" t="s">
        <v>546</v>
      </c>
    </row>
    <row r="280" spans="1:65" s="2" customFormat="1" ht="16.5" customHeight="1">
      <c r="A280" s="30"/>
      <c r="B280" s="143"/>
      <c r="C280" s="144" t="s">
        <v>547</v>
      </c>
      <c r="D280" s="144" t="s">
        <v>120</v>
      </c>
      <c r="E280" s="145" t="s">
        <v>548</v>
      </c>
      <c r="F280" s="146" t="s">
        <v>549</v>
      </c>
      <c r="G280" s="147" t="s">
        <v>208</v>
      </c>
      <c r="H280" s="148">
        <v>4</v>
      </c>
      <c r="I280" s="149"/>
      <c r="J280" s="148">
        <f t="shared" si="10"/>
        <v>0</v>
      </c>
      <c r="K280" s="150"/>
      <c r="L280" s="31"/>
      <c r="M280" s="151" t="s">
        <v>1</v>
      </c>
      <c r="N280" s="152" t="s">
        <v>41</v>
      </c>
      <c r="O280" s="57"/>
      <c r="P280" s="153">
        <f t="shared" si="11"/>
        <v>0</v>
      </c>
      <c r="Q280" s="153">
        <v>0</v>
      </c>
      <c r="R280" s="153">
        <f t="shared" si="12"/>
        <v>0</v>
      </c>
      <c r="S280" s="153">
        <v>0</v>
      </c>
      <c r="T280" s="154">
        <f t="shared" si="13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5" t="s">
        <v>440</v>
      </c>
      <c r="AT280" s="155" t="s">
        <v>120</v>
      </c>
      <c r="AU280" s="155" t="s">
        <v>125</v>
      </c>
      <c r="AY280" s="15" t="s">
        <v>118</v>
      </c>
      <c r="BE280" s="156">
        <f t="shared" si="14"/>
        <v>0</v>
      </c>
      <c r="BF280" s="156">
        <f t="shared" si="15"/>
        <v>0</v>
      </c>
      <c r="BG280" s="156">
        <f t="shared" si="16"/>
        <v>0</v>
      </c>
      <c r="BH280" s="156">
        <f t="shared" si="17"/>
        <v>0</v>
      </c>
      <c r="BI280" s="156">
        <f t="shared" si="18"/>
        <v>0</v>
      </c>
      <c r="BJ280" s="15" t="s">
        <v>125</v>
      </c>
      <c r="BK280" s="157">
        <f t="shared" si="19"/>
        <v>0</v>
      </c>
      <c r="BL280" s="15" t="s">
        <v>440</v>
      </c>
      <c r="BM280" s="155" t="s">
        <v>550</v>
      </c>
    </row>
    <row r="281" spans="1:65" s="2" customFormat="1" ht="16.5" customHeight="1">
      <c r="A281" s="30"/>
      <c r="B281" s="143"/>
      <c r="C281" s="144" t="s">
        <v>551</v>
      </c>
      <c r="D281" s="144" t="s">
        <v>120</v>
      </c>
      <c r="E281" s="145" t="s">
        <v>552</v>
      </c>
      <c r="F281" s="146" t="s">
        <v>553</v>
      </c>
      <c r="G281" s="147" t="s">
        <v>208</v>
      </c>
      <c r="H281" s="148">
        <v>12</v>
      </c>
      <c r="I281" s="149"/>
      <c r="J281" s="148">
        <f t="shared" si="10"/>
        <v>0</v>
      </c>
      <c r="K281" s="150"/>
      <c r="L281" s="31"/>
      <c r="M281" s="151" t="s">
        <v>1</v>
      </c>
      <c r="N281" s="152" t="s">
        <v>41</v>
      </c>
      <c r="O281" s="57"/>
      <c r="P281" s="153">
        <f t="shared" si="11"/>
        <v>0</v>
      </c>
      <c r="Q281" s="153">
        <v>0</v>
      </c>
      <c r="R281" s="153">
        <f t="shared" si="12"/>
        <v>0</v>
      </c>
      <c r="S281" s="153">
        <v>0</v>
      </c>
      <c r="T281" s="154">
        <f t="shared" si="13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55" t="s">
        <v>440</v>
      </c>
      <c r="AT281" s="155" t="s">
        <v>120</v>
      </c>
      <c r="AU281" s="155" t="s">
        <v>125</v>
      </c>
      <c r="AY281" s="15" t="s">
        <v>118</v>
      </c>
      <c r="BE281" s="156">
        <f t="shared" si="14"/>
        <v>0</v>
      </c>
      <c r="BF281" s="156">
        <f t="shared" si="15"/>
        <v>0</v>
      </c>
      <c r="BG281" s="156">
        <f t="shared" si="16"/>
        <v>0</v>
      </c>
      <c r="BH281" s="156">
        <f t="shared" si="17"/>
        <v>0</v>
      </c>
      <c r="BI281" s="156">
        <f t="shared" si="18"/>
        <v>0</v>
      </c>
      <c r="BJ281" s="15" t="s">
        <v>125</v>
      </c>
      <c r="BK281" s="157">
        <f t="shared" si="19"/>
        <v>0</v>
      </c>
      <c r="BL281" s="15" t="s">
        <v>440</v>
      </c>
      <c r="BM281" s="155" t="s">
        <v>554</v>
      </c>
    </row>
    <row r="282" spans="1:65" s="2" customFormat="1" ht="16.5" customHeight="1">
      <c r="A282" s="30"/>
      <c r="B282" s="143"/>
      <c r="C282" s="144" t="s">
        <v>555</v>
      </c>
      <c r="D282" s="144" t="s">
        <v>120</v>
      </c>
      <c r="E282" s="145" t="s">
        <v>556</v>
      </c>
      <c r="F282" s="146" t="s">
        <v>557</v>
      </c>
      <c r="G282" s="147" t="s">
        <v>208</v>
      </c>
      <c r="H282" s="148">
        <v>4</v>
      </c>
      <c r="I282" s="149"/>
      <c r="J282" s="148">
        <f t="shared" si="10"/>
        <v>0</v>
      </c>
      <c r="K282" s="150"/>
      <c r="L282" s="31"/>
      <c r="M282" s="151" t="s">
        <v>1</v>
      </c>
      <c r="N282" s="152" t="s">
        <v>41</v>
      </c>
      <c r="O282" s="57"/>
      <c r="P282" s="153">
        <f t="shared" si="11"/>
        <v>0</v>
      </c>
      <c r="Q282" s="153">
        <v>0</v>
      </c>
      <c r="R282" s="153">
        <f t="shared" si="12"/>
        <v>0</v>
      </c>
      <c r="S282" s="153">
        <v>0</v>
      </c>
      <c r="T282" s="154">
        <f t="shared" si="13"/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5" t="s">
        <v>440</v>
      </c>
      <c r="AT282" s="155" t="s">
        <v>120</v>
      </c>
      <c r="AU282" s="155" t="s">
        <v>125</v>
      </c>
      <c r="AY282" s="15" t="s">
        <v>118</v>
      </c>
      <c r="BE282" s="156">
        <f t="shared" si="14"/>
        <v>0</v>
      </c>
      <c r="BF282" s="156">
        <f t="shared" si="15"/>
        <v>0</v>
      </c>
      <c r="BG282" s="156">
        <f t="shared" si="16"/>
        <v>0</v>
      </c>
      <c r="BH282" s="156">
        <f t="shared" si="17"/>
        <v>0</v>
      </c>
      <c r="BI282" s="156">
        <f t="shared" si="18"/>
        <v>0</v>
      </c>
      <c r="BJ282" s="15" t="s">
        <v>125</v>
      </c>
      <c r="BK282" s="157">
        <f t="shared" si="19"/>
        <v>0</v>
      </c>
      <c r="BL282" s="15" t="s">
        <v>440</v>
      </c>
      <c r="BM282" s="155" t="s">
        <v>558</v>
      </c>
    </row>
    <row r="283" spans="1:65" s="2" customFormat="1" ht="16.5" customHeight="1">
      <c r="A283" s="30"/>
      <c r="B283" s="143"/>
      <c r="C283" s="144" t="s">
        <v>559</v>
      </c>
      <c r="D283" s="144" t="s">
        <v>120</v>
      </c>
      <c r="E283" s="145" t="s">
        <v>560</v>
      </c>
      <c r="F283" s="146" t="s">
        <v>561</v>
      </c>
      <c r="G283" s="147" t="s">
        <v>433</v>
      </c>
      <c r="H283" s="148">
        <v>1</v>
      </c>
      <c r="I283" s="149"/>
      <c r="J283" s="148">
        <f t="shared" si="10"/>
        <v>0</v>
      </c>
      <c r="K283" s="150"/>
      <c r="L283" s="31"/>
      <c r="M283" s="151" t="s">
        <v>1</v>
      </c>
      <c r="N283" s="152" t="s">
        <v>41</v>
      </c>
      <c r="O283" s="57"/>
      <c r="P283" s="153">
        <f t="shared" si="11"/>
        <v>0</v>
      </c>
      <c r="Q283" s="153">
        <v>0</v>
      </c>
      <c r="R283" s="153">
        <f t="shared" si="12"/>
        <v>0</v>
      </c>
      <c r="S283" s="153">
        <v>0</v>
      </c>
      <c r="T283" s="154">
        <f t="shared" si="13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55" t="s">
        <v>440</v>
      </c>
      <c r="AT283" s="155" t="s">
        <v>120</v>
      </c>
      <c r="AU283" s="155" t="s">
        <v>125</v>
      </c>
      <c r="AY283" s="15" t="s">
        <v>118</v>
      </c>
      <c r="BE283" s="156">
        <f t="shared" si="14"/>
        <v>0</v>
      </c>
      <c r="BF283" s="156">
        <f t="shared" si="15"/>
        <v>0</v>
      </c>
      <c r="BG283" s="156">
        <f t="shared" si="16"/>
        <v>0</v>
      </c>
      <c r="BH283" s="156">
        <f t="shared" si="17"/>
        <v>0</v>
      </c>
      <c r="BI283" s="156">
        <f t="shared" si="18"/>
        <v>0</v>
      </c>
      <c r="BJ283" s="15" t="s">
        <v>125</v>
      </c>
      <c r="BK283" s="157">
        <f t="shared" si="19"/>
        <v>0</v>
      </c>
      <c r="BL283" s="15" t="s">
        <v>440</v>
      </c>
      <c r="BM283" s="155" t="s">
        <v>562</v>
      </c>
    </row>
    <row r="284" spans="1:65" s="2" customFormat="1" ht="16.5" customHeight="1">
      <c r="A284" s="30"/>
      <c r="B284" s="143"/>
      <c r="C284" s="144" t="s">
        <v>563</v>
      </c>
      <c r="D284" s="144" t="s">
        <v>120</v>
      </c>
      <c r="E284" s="145" t="s">
        <v>564</v>
      </c>
      <c r="F284" s="146" t="s">
        <v>565</v>
      </c>
      <c r="G284" s="147" t="s">
        <v>566</v>
      </c>
      <c r="H284" s="148">
        <v>7.5</v>
      </c>
      <c r="I284" s="149"/>
      <c r="J284" s="148">
        <f t="shared" si="10"/>
        <v>0</v>
      </c>
      <c r="K284" s="150"/>
      <c r="L284" s="31"/>
      <c r="M284" s="151" t="s">
        <v>1</v>
      </c>
      <c r="N284" s="152" t="s">
        <v>41</v>
      </c>
      <c r="O284" s="57"/>
      <c r="P284" s="153">
        <f t="shared" si="11"/>
        <v>0</v>
      </c>
      <c r="Q284" s="153">
        <v>0</v>
      </c>
      <c r="R284" s="153">
        <f t="shared" si="12"/>
        <v>0</v>
      </c>
      <c r="S284" s="153">
        <v>0</v>
      </c>
      <c r="T284" s="154">
        <f t="shared" si="13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55" t="s">
        <v>440</v>
      </c>
      <c r="AT284" s="155" t="s">
        <v>120</v>
      </c>
      <c r="AU284" s="155" t="s">
        <v>125</v>
      </c>
      <c r="AY284" s="15" t="s">
        <v>118</v>
      </c>
      <c r="BE284" s="156">
        <f t="shared" si="14"/>
        <v>0</v>
      </c>
      <c r="BF284" s="156">
        <f t="shared" si="15"/>
        <v>0</v>
      </c>
      <c r="BG284" s="156">
        <f t="shared" si="16"/>
        <v>0</v>
      </c>
      <c r="BH284" s="156">
        <f t="shared" si="17"/>
        <v>0</v>
      </c>
      <c r="BI284" s="156">
        <f t="shared" si="18"/>
        <v>0</v>
      </c>
      <c r="BJ284" s="15" t="s">
        <v>125</v>
      </c>
      <c r="BK284" s="157">
        <f t="shared" si="19"/>
        <v>0</v>
      </c>
      <c r="BL284" s="15" t="s">
        <v>440</v>
      </c>
      <c r="BM284" s="155" t="s">
        <v>567</v>
      </c>
    </row>
    <row r="285" spans="1:65" s="2" customFormat="1" ht="16.5" customHeight="1">
      <c r="A285" s="30"/>
      <c r="B285" s="143"/>
      <c r="C285" s="144" t="s">
        <v>568</v>
      </c>
      <c r="D285" s="144" t="s">
        <v>120</v>
      </c>
      <c r="E285" s="145" t="s">
        <v>569</v>
      </c>
      <c r="F285" s="146" t="s">
        <v>570</v>
      </c>
      <c r="G285" s="147" t="s">
        <v>208</v>
      </c>
      <c r="H285" s="148">
        <v>1</v>
      </c>
      <c r="I285" s="149"/>
      <c r="J285" s="148">
        <f t="shared" si="10"/>
        <v>0</v>
      </c>
      <c r="K285" s="150"/>
      <c r="L285" s="31"/>
      <c r="M285" s="151" t="s">
        <v>1</v>
      </c>
      <c r="N285" s="152" t="s">
        <v>41</v>
      </c>
      <c r="O285" s="57"/>
      <c r="P285" s="153">
        <f t="shared" si="11"/>
        <v>0</v>
      </c>
      <c r="Q285" s="153">
        <v>0</v>
      </c>
      <c r="R285" s="153">
        <f t="shared" si="12"/>
        <v>0</v>
      </c>
      <c r="S285" s="153">
        <v>0</v>
      </c>
      <c r="T285" s="154">
        <f t="shared" si="13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55" t="s">
        <v>440</v>
      </c>
      <c r="AT285" s="155" t="s">
        <v>120</v>
      </c>
      <c r="AU285" s="155" t="s">
        <v>125</v>
      </c>
      <c r="AY285" s="15" t="s">
        <v>118</v>
      </c>
      <c r="BE285" s="156">
        <f t="shared" si="14"/>
        <v>0</v>
      </c>
      <c r="BF285" s="156">
        <f t="shared" si="15"/>
        <v>0</v>
      </c>
      <c r="BG285" s="156">
        <f t="shared" si="16"/>
        <v>0</v>
      </c>
      <c r="BH285" s="156">
        <f t="shared" si="17"/>
        <v>0</v>
      </c>
      <c r="BI285" s="156">
        <f t="shared" si="18"/>
        <v>0</v>
      </c>
      <c r="BJ285" s="15" t="s">
        <v>125</v>
      </c>
      <c r="BK285" s="157">
        <f t="shared" si="19"/>
        <v>0</v>
      </c>
      <c r="BL285" s="15" t="s">
        <v>440</v>
      </c>
      <c r="BM285" s="155" t="s">
        <v>571</v>
      </c>
    </row>
    <row r="286" spans="1:65" s="2" customFormat="1" ht="16.5" customHeight="1">
      <c r="A286" s="30"/>
      <c r="B286" s="143"/>
      <c r="C286" s="144" t="s">
        <v>572</v>
      </c>
      <c r="D286" s="144" t="s">
        <v>120</v>
      </c>
      <c r="E286" s="145" t="s">
        <v>573</v>
      </c>
      <c r="F286" s="146" t="s">
        <v>574</v>
      </c>
      <c r="G286" s="147" t="s">
        <v>433</v>
      </c>
      <c r="H286" s="148">
        <v>1</v>
      </c>
      <c r="I286" s="149"/>
      <c r="J286" s="148">
        <f t="shared" si="10"/>
        <v>0</v>
      </c>
      <c r="K286" s="150"/>
      <c r="L286" s="31"/>
      <c r="M286" s="151" t="s">
        <v>1</v>
      </c>
      <c r="N286" s="152" t="s">
        <v>41</v>
      </c>
      <c r="O286" s="57"/>
      <c r="P286" s="153">
        <f t="shared" si="11"/>
        <v>0</v>
      </c>
      <c r="Q286" s="153">
        <v>0</v>
      </c>
      <c r="R286" s="153">
        <f t="shared" si="12"/>
        <v>0</v>
      </c>
      <c r="S286" s="153">
        <v>0</v>
      </c>
      <c r="T286" s="154">
        <f t="shared" si="13"/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55" t="s">
        <v>440</v>
      </c>
      <c r="AT286" s="155" t="s">
        <v>120</v>
      </c>
      <c r="AU286" s="155" t="s">
        <v>125</v>
      </c>
      <c r="AY286" s="15" t="s">
        <v>118</v>
      </c>
      <c r="BE286" s="156">
        <f t="shared" si="14"/>
        <v>0</v>
      </c>
      <c r="BF286" s="156">
        <f t="shared" si="15"/>
        <v>0</v>
      </c>
      <c r="BG286" s="156">
        <f t="shared" si="16"/>
        <v>0</v>
      </c>
      <c r="BH286" s="156">
        <f t="shared" si="17"/>
        <v>0</v>
      </c>
      <c r="BI286" s="156">
        <f t="shared" si="18"/>
        <v>0</v>
      </c>
      <c r="BJ286" s="15" t="s">
        <v>125</v>
      </c>
      <c r="BK286" s="157">
        <f t="shared" si="19"/>
        <v>0</v>
      </c>
      <c r="BL286" s="15" t="s">
        <v>440</v>
      </c>
      <c r="BM286" s="155" t="s">
        <v>575</v>
      </c>
    </row>
    <row r="287" spans="1:65" s="2" customFormat="1" ht="16.5" customHeight="1">
      <c r="A287" s="30"/>
      <c r="B287" s="143"/>
      <c r="C287" s="144" t="s">
        <v>576</v>
      </c>
      <c r="D287" s="144" t="s">
        <v>120</v>
      </c>
      <c r="E287" s="145" t="s">
        <v>577</v>
      </c>
      <c r="F287" s="146" t="s">
        <v>578</v>
      </c>
      <c r="G287" s="147" t="s">
        <v>433</v>
      </c>
      <c r="H287" s="148">
        <v>1</v>
      </c>
      <c r="I287" s="149"/>
      <c r="J287" s="148">
        <f t="shared" si="10"/>
        <v>0</v>
      </c>
      <c r="K287" s="150"/>
      <c r="L287" s="31"/>
      <c r="M287" s="151" t="s">
        <v>1</v>
      </c>
      <c r="N287" s="152" t="s">
        <v>41</v>
      </c>
      <c r="O287" s="57"/>
      <c r="P287" s="153">
        <f t="shared" si="11"/>
        <v>0</v>
      </c>
      <c r="Q287" s="153">
        <v>0</v>
      </c>
      <c r="R287" s="153">
        <f t="shared" si="12"/>
        <v>0</v>
      </c>
      <c r="S287" s="153">
        <v>0</v>
      </c>
      <c r="T287" s="154">
        <f t="shared" si="13"/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55" t="s">
        <v>440</v>
      </c>
      <c r="AT287" s="155" t="s">
        <v>120</v>
      </c>
      <c r="AU287" s="155" t="s">
        <v>125</v>
      </c>
      <c r="AY287" s="15" t="s">
        <v>118</v>
      </c>
      <c r="BE287" s="156">
        <f t="shared" si="14"/>
        <v>0</v>
      </c>
      <c r="BF287" s="156">
        <f t="shared" si="15"/>
        <v>0</v>
      </c>
      <c r="BG287" s="156">
        <f t="shared" si="16"/>
        <v>0</v>
      </c>
      <c r="BH287" s="156">
        <f t="shared" si="17"/>
        <v>0</v>
      </c>
      <c r="BI287" s="156">
        <f t="shared" si="18"/>
        <v>0</v>
      </c>
      <c r="BJ287" s="15" t="s">
        <v>125</v>
      </c>
      <c r="BK287" s="157">
        <f t="shared" si="19"/>
        <v>0</v>
      </c>
      <c r="BL287" s="15" t="s">
        <v>440</v>
      </c>
      <c r="BM287" s="155" t="s">
        <v>579</v>
      </c>
    </row>
    <row r="288" spans="1:65" s="12" customFormat="1" ht="25.9" customHeight="1">
      <c r="B288" s="131"/>
      <c r="D288" s="132" t="s">
        <v>74</v>
      </c>
      <c r="E288" s="133" t="s">
        <v>580</v>
      </c>
      <c r="F288" s="133" t="s">
        <v>581</v>
      </c>
      <c r="I288" s="134"/>
      <c r="J288" s="119">
        <f>BK288</f>
        <v>0</v>
      </c>
      <c r="L288" s="131"/>
      <c r="M288" s="135"/>
      <c r="N288" s="136"/>
      <c r="O288" s="136"/>
      <c r="P288" s="137">
        <f>P289</f>
        <v>0</v>
      </c>
      <c r="Q288" s="136"/>
      <c r="R288" s="137">
        <f>R289</f>
        <v>0</v>
      </c>
      <c r="S288" s="136"/>
      <c r="T288" s="138">
        <f>T289</f>
        <v>0</v>
      </c>
      <c r="AR288" s="132" t="s">
        <v>146</v>
      </c>
      <c r="AT288" s="139" t="s">
        <v>74</v>
      </c>
      <c r="AU288" s="139" t="s">
        <v>75</v>
      </c>
      <c r="AY288" s="132" t="s">
        <v>118</v>
      </c>
      <c r="BK288" s="140">
        <f>BK289</f>
        <v>0</v>
      </c>
    </row>
    <row r="289" spans="1:65" s="12" customFormat="1" ht="22.9" customHeight="1">
      <c r="B289" s="131"/>
      <c r="D289" s="132" t="s">
        <v>74</v>
      </c>
      <c r="E289" s="141" t="s">
        <v>582</v>
      </c>
      <c r="F289" s="141" t="s">
        <v>583</v>
      </c>
      <c r="I289" s="134"/>
      <c r="J289" s="142">
        <f>BK289</f>
        <v>0</v>
      </c>
      <c r="L289" s="131"/>
      <c r="M289" s="135"/>
      <c r="N289" s="136"/>
      <c r="O289" s="136"/>
      <c r="P289" s="137">
        <f>P290</f>
        <v>0</v>
      </c>
      <c r="Q289" s="136"/>
      <c r="R289" s="137">
        <f>R290</f>
        <v>0</v>
      </c>
      <c r="S289" s="136"/>
      <c r="T289" s="138">
        <f>T290</f>
        <v>0</v>
      </c>
      <c r="AR289" s="132" t="s">
        <v>146</v>
      </c>
      <c r="AT289" s="139" t="s">
        <v>74</v>
      </c>
      <c r="AU289" s="139" t="s">
        <v>80</v>
      </c>
      <c r="AY289" s="132" t="s">
        <v>118</v>
      </c>
      <c r="BK289" s="140">
        <f>BK290</f>
        <v>0</v>
      </c>
    </row>
    <row r="290" spans="1:65" s="2" customFormat="1" ht="33" customHeight="1">
      <c r="A290" s="30"/>
      <c r="B290" s="143"/>
      <c r="C290" s="144" t="s">
        <v>584</v>
      </c>
      <c r="D290" s="144" t="s">
        <v>120</v>
      </c>
      <c r="E290" s="145" t="s">
        <v>585</v>
      </c>
      <c r="F290" s="146" t="s">
        <v>586</v>
      </c>
      <c r="G290" s="147" t="s">
        <v>587</v>
      </c>
      <c r="H290" s="148">
        <v>1</v>
      </c>
      <c r="I290" s="149"/>
      <c r="J290" s="148">
        <f>ROUND(I290*H290,3)</f>
        <v>0</v>
      </c>
      <c r="K290" s="150"/>
      <c r="L290" s="31"/>
      <c r="M290" s="151" t="s">
        <v>1</v>
      </c>
      <c r="N290" s="152" t="s">
        <v>41</v>
      </c>
      <c r="O290" s="57"/>
      <c r="P290" s="153">
        <f>O290*H290</f>
        <v>0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55" t="s">
        <v>588</v>
      </c>
      <c r="AT290" s="155" t="s">
        <v>120</v>
      </c>
      <c r="AU290" s="155" t="s">
        <v>125</v>
      </c>
      <c r="AY290" s="15" t="s">
        <v>118</v>
      </c>
      <c r="BE290" s="156">
        <f>IF(N290="základná",J290,0)</f>
        <v>0</v>
      </c>
      <c r="BF290" s="156">
        <f>IF(N290="znížená",J290,0)</f>
        <v>0</v>
      </c>
      <c r="BG290" s="156">
        <f>IF(N290="zákl. prenesená",J290,0)</f>
        <v>0</v>
      </c>
      <c r="BH290" s="156">
        <f>IF(N290="zníž. prenesená",J290,0)</f>
        <v>0</v>
      </c>
      <c r="BI290" s="156">
        <f>IF(N290="nulová",J290,0)</f>
        <v>0</v>
      </c>
      <c r="BJ290" s="15" t="s">
        <v>125</v>
      </c>
      <c r="BK290" s="157">
        <f>ROUND(I290*H290,3)</f>
        <v>0</v>
      </c>
      <c r="BL290" s="15" t="s">
        <v>588</v>
      </c>
      <c r="BM290" s="155" t="s">
        <v>589</v>
      </c>
    </row>
    <row r="291" spans="1:65" s="2" customFormat="1" ht="49.9" customHeight="1">
      <c r="A291" s="30"/>
      <c r="B291" s="31"/>
      <c r="C291" s="30"/>
      <c r="D291" s="30"/>
      <c r="E291" s="133" t="s">
        <v>590</v>
      </c>
      <c r="F291" s="133" t="s">
        <v>591</v>
      </c>
      <c r="G291" s="30"/>
      <c r="H291" s="30"/>
      <c r="I291" s="30"/>
      <c r="J291" s="119">
        <f t="shared" ref="J291:J301" si="20">BK291</f>
        <v>0</v>
      </c>
      <c r="K291" s="30"/>
      <c r="L291" s="31"/>
      <c r="M291" s="177"/>
      <c r="N291" s="178"/>
      <c r="O291" s="57"/>
      <c r="P291" s="57"/>
      <c r="Q291" s="57"/>
      <c r="R291" s="57"/>
      <c r="S291" s="57"/>
      <c r="T291" s="58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T291" s="15" t="s">
        <v>74</v>
      </c>
      <c r="AU291" s="15" t="s">
        <v>75</v>
      </c>
      <c r="AY291" s="15" t="s">
        <v>592</v>
      </c>
      <c r="BK291" s="157">
        <f>SUM(BK292:BK301)</f>
        <v>0</v>
      </c>
    </row>
    <row r="292" spans="1:65" s="2" customFormat="1" ht="16.350000000000001" customHeight="1">
      <c r="A292" s="30"/>
      <c r="B292" s="31"/>
      <c r="C292" s="179" t="s">
        <v>1</v>
      </c>
      <c r="D292" s="179" t="s">
        <v>120</v>
      </c>
      <c r="E292" s="180" t="s">
        <v>1</v>
      </c>
      <c r="F292" s="181" t="s">
        <v>1</v>
      </c>
      <c r="G292" s="182" t="s">
        <v>1</v>
      </c>
      <c r="H292" s="183"/>
      <c r="I292" s="183"/>
      <c r="J292" s="184">
        <f t="shared" si="20"/>
        <v>0</v>
      </c>
      <c r="K292" s="185"/>
      <c r="L292" s="31"/>
      <c r="M292" s="186" t="s">
        <v>1</v>
      </c>
      <c r="N292" s="187" t="s">
        <v>41</v>
      </c>
      <c r="O292" s="57"/>
      <c r="P292" s="57"/>
      <c r="Q292" s="57"/>
      <c r="R292" s="57"/>
      <c r="S292" s="57"/>
      <c r="T292" s="58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T292" s="15" t="s">
        <v>592</v>
      </c>
      <c r="AU292" s="15" t="s">
        <v>80</v>
      </c>
      <c r="AY292" s="15" t="s">
        <v>592</v>
      </c>
      <c r="BE292" s="156">
        <f t="shared" ref="BE292:BE301" si="21">IF(N292="základná",J292,0)</f>
        <v>0</v>
      </c>
      <c r="BF292" s="156">
        <f t="shared" ref="BF292:BF301" si="22">IF(N292="znížená",J292,0)</f>
        <v>0</v>
      </c>
      <c r="BG292" s="156">
        <f t="shared" ref="BG292:BG301" si="23">IF(N292="zákl. prenesená",J292,0)</f>
        <v>0</v>
      </c>
      <c r="BH292" s="156">
        <f t="shared" ref="BH292:BH301" si="24">IF(N292="zníž. prenesená",J292,0)</f>
        <v>0</v>
      </c>
      <c r="BI292" s="156">
        <f t="shared" ref="BI292:BI301" si="25">IF(N292="nulová",J292,0)</f>
        <v>0</v>
      </c>
      <c r="BJ292" s="15" t="s">
        <v>125</v>
      </c>
      <c r="BK292" s="157">
        <f t="shared" ref="BK292:BK301" si="26">I292*H292</f>
        <v>0</v>
      </c>
    </row>
    <row r="293" spans="1:65" s="2" customFormat="1" ht="16.350000000000001" customHeight="1">
      <c r="A293" s="30"/>
      <c r="B293" s="31"/>
      <c r="C293" s="179" t="s">
        <v>1</v>
      </c>
      <c r="D293" s="179" t="s">
        <v>120</v>
      </c>
      <c r="E293" s="180" t="s">
        <v>1</v>
      </c>
      <c r="F293" s="181" t="s">
        <v>1</v>
      </c>
      <c r="G293" s="182" t="s">
        <v>1</v>
      </c>
      <c r="H293" s="183"/>
      <c r="I293" s="183"/>
      <c r="J293" s="184">
        <f t="shared" si="20"/>
        <v>0</v>
      </c>
      <c r="K293" s="185"/>
      <c r="L293" s="31"/>
      <c r="M293" s="186" t="s">
        <v>1</v>
      </c>
      <c r="N293" s="187" t="s">
        <v>41</v>
      </c>
      <c r="O293" s="57"/>
      <c r="P293" s="57"/>
      <c r="Q293" s="57"/>
      <c r="R293" s="57"/>
      <c r="S293" s="57"/>
      <c r="T293" s="58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T293" s="15" t="s">
        <v>592</v>
      </c>
      <c r="AU293" s="15" t="s">
        <v>80</v>
      </c>
      <c r="AY293" s="15" t="s">
        <v>592</v>
      </c>
      <c r="BE293" s="156">
        <f t="shared" si="21"/>
        <v>0</v>
      </c>
      <c r="BF293" s="156">
        <f t="shared" si="22"/>
        <v>0</v>
      </c>
      <c r="BG293" s="156">
        <f t="shared" si="23"/>
        <v>0</v>
      </c>
      <c r="BH293" s="156">
        <f t="shared" si="24"/>
        <v>0</v>
      </c>
      <c r="BI293" s="156">
        <f t="shared" si="25"/>
        <v>0</v>
      </c>
      <c r="BJ293" s="15" t="s">
        <v>125</v>
      </c>
      <c r="BK293" s="157">
        <f t="shared" si="26"/>
        <v>0</v>
      </c>
    </row>
    <row r="294" spans="1:65" s="2" customFormat="1" ht="16.350000000000001" customHeight="1">
      <c r="A294" s="30"/>
      <c r="B294" s="31"/>
      <c r="C294" s="179" t="s">
        <v>1</v>
      </c>
      <c r="D294" s="179" t="s">
        <v>120</v>
      </c>
      <c r="E294" s="180" t="s">
        <v>1</v>
      </c>
      <c r="F294" s="181" t="s">
        <v>1</v>
      </c>
      <c r="G294" s="182" t="s">
        <v>1</v>
      </c>
      <c r="H294" s="183"/>
      <c r="I294" s="183"/>
      <c r="J294" s="184">
        <f t="shared" si="20"/>
        <v>0</v>
      </c>
      <c r="K294" s="185"/>
      <c r="L294" s="31"/>
      <c r="M294" s="186" t="s">
        <v>1</v>
      </c>
      <c r="N294" s="187" t="s">
        <v>41</v>
      </c>
      <c r="O294" s="57"/>
      <c r="P294" s="57"/>
      <c r="Q294" s="57"/>
      <c r="R294" s="57"/>
      <c r="S294" s="57"/>
      <c r="T294" s="58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T294" s="15" t="s">
        <v>592</v>
      </c>
      <c r="AU294" s="15" t="s">
        <v>80</v>
      </c>
      <c r="AY294" s="15" t="s">
        <v>592</v>
      </c>
      <c r="BE294" s="156">
        <f t="shared" si="21"/>
        <v>0</v>
      </c>
      <c r="BF294" s="156">
        <f t="shared" si="22"/>
        <v>0</v>
      </c>
      <c r="BG294" s="156">
        <f t="shared" si="23"/>
        <v>0</v>
      </c>
      <c r="BH294" s="156">
        <f t="shared" si="24"/>
        <v>0</v>
      </c>
      <c r="BI294" s="156">
        <f t="shared" si="25"/>
        <v>0</v>
      </c>
      <c r="BJ294" s="15" t="s">
        <v>125</v>
      </c>
      <c r="BK294" s="157">
        <f t="shared" si="26"/>
        <v>0</v>
      </c>
    </row>
    <row r="295" spans="1:65" s="2" customFormat="1" ht="16.350000000000001" customHeight="1">
      <c r="A295" s="30"/>
      <c r="B295" s="31"/>
      <c r="C295" s="179" t="s">
        <v>1</v>
      </c>
      <c r="D295" s="179" t="s">
        <v>120</v>
      </c>
      <c r="E295" s="180" t="s">
        <v>1</v>
      </c>
      <c r="F295" s="181" t="s">
        <v>1</v>
      </c>
      <c r="G295" s="182" t="s">
        <v>1</v>
      </c>
      <c r="H295" s="183"/>
      <c r="I295" s="183"/>
      <c r="J295" s="184">
        <f t="shared" si="20"/>
        <v>0</v>
      </c>
      <c r="K295" s="185"/>
      <c r="L295" s="31"/>
      <c r="M295" s="186" t="s">
        <v>1</v>
      </c>
      <c r="N295" s="187" t="s">
        <v>41</v>
      </c>
      <c r="O295" s="57"/>
      <c r="P295" s="57"/>
      <c r="Q295" s="57"/>
      <c r="R295" s="57"/>
      <c r="S295" s="57"/>
      <c r="T295" s="58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T295" s="15" t="s">
        <v>592</v>
      </c>
      <c r="AU295" s="15" t="s">
        <v>80</v>
      </c>
      <c r="AY295" s="15" t="s">
        <v>592</v>
      </c>
      <c r="BE295" s="156">
        <f t="shared" si="21"/>
        <v>0</v>
      </c>
      <c r="BF295" s="156">
        <f t="shared" si="22"/>
        <v>0</v>
      </c>
      <c r="BG295" s="156">
        <f t="shared" si="23"/>
        <v>0</v>
      </c>
      <c r="BH295" s="156">
        <f t="shared" si="24"/>
        <v>0</v>
      </c>
      <c r="BI295" s="156">
        <f t="shared" si="25"/>
        <v>0</v>
      </c>
      <c r="BJ295" s="15" t="s">
        <v>125</v>
      </c>
      <c r="BK295" s="157">
        <f t="shared" si="26"/>
        <v>0</v>
      </c>
    </row>
    <row r="296" spans="1:65" s="2" customFormat="1" ht="16.350000000000001" customHeight="1">
      <c r="A296" s="30"/>
      <c r="B296" s="31"/>
      <c r="C296" s="179" t="s">
        <v>1</v>
      </c>
      <c r="D296" s="179" t="s">
        <v>120</v>
      </c>
      <c r="E296" s="180" t="s">
        <v>1</v>
      </c>
      <c r="F296" s="181" t="s">
        <v>1</v>
      </c>
      <c r="G296" s="182" t="s">
        <v>1</v>
      </c>
      <c r="H296" s="183"/>
      <c r="I296" s="183"/>
      <c r="J296" s="184">
        <f t="shared" si="20"/>
        <v>0</v>
      </c>
      <c r="K296" s="185"/>
      <c r="L296" s="31"/>
      <c r="M296" s="186" t="s">
        <v>1</v>
      </c>
      <c r="N296" s="187" t="s">
        <v>41</v>
      </c>
      <c r="O296" s="57"/>
      <c r="P296" s="57"/>
      <c r="Q296" s="57"/>
      <c r="R296" s="57"/>
      <c r="S296" s="57"/>
      <c r="T296" s="58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T296" s="15" t="s">
        <v>592</v>
      </c>
      <c r="AU296" s="15" t="s">
        <v>80</v>
      </c>
      <c r="AY296" s="15" t="s">
        <v>592</v>
      </c>
      <c r="BE296" s="156">
        <f t="shared" si="21"/>
        <v>0</v>
      </c>
      <c r="BF296" s="156">
        <f t="shared" si="22"/>
        <v>0</v>
      </c>
      <c r="BG296" s="156">
        <f t="shared" si="23"/>
        <v>0</v>
      </c>
      <c r="BH296" s="156">
        <f t="shared" si="24"/>
        <v>0</v>
      </c>
      <c r="BI296" s="156">
        <f t="shared" si="25"/>
        <v>0</v>
      </c>
      <c r="BJ296" s="15" t="s">
        <v>125</v>
      </c>
      <c r="BK296" s="157">
        <f t="shared" si="26"/>
        <v>0</v>
      </c>
    </row>
    <row r="297" spans="1:65" s="2" customFormat="1" ht="16.350000000000001" customHeight="1">
      <c r="A297" s="30"/>
      <c r="B297" s="31"/>
      <c r="C297" s="179" t="s">
        <v>1</v>
      </c>
      <c r="D297" s="179" t="s">
        <v>120</v>
      </c>
      <c r="E297" s="180" t="s">
        <v>1</v>
      </c>
      <c r="F297" s="181" t="s">
        <v>1</v>
      </c>
      <c r="G297" s="182" t="s">
        <v>1</v>
      </c>
      <c r="H297" s="183"/>
      <c r="I297" s="183"/>
      <c r="J297" s="184">
        <f t="shared" si="20"/>
        <v>0</v>
      </c>
      <c r="K297" s="185"/>
      <c r="L297" s="31"/>
      <c r="M297" s="186" t="s">
        <v>1</v>
      </c>
      <c r="N297" s="187" t="s">
        <v>41</v>
      </c>
      <c r="O297" s="57"/>
      <c r="P297" s="57"/>
      <c r="Q297" s="57"/>
      <c r="R297" s="57"/>
      <c r="S297" s="57"/>
      <c r="T297" s="58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T297" s="15" t="s">
        <v>592</v>
      </c>
      <c r="AU297" s="15" t="s">
        <v>80</v>
      </c>
      <c r="AY297" s="15" t="s">
        <v>592</v>
      </c>
      <c r="BE297" s="156">
        <f t="shared" si="21"/>
        <v>0</v>
      </c>
      <c r="BF297" s="156">
        <f t="shared" si="22"/>
        <v>0</v>
      </c>
      <c r="BG297" s="156">
        <f t="shared" si="23"/>
        <v>0</v>
      </c>
      <c r="BH297" s="156">
        <f t="shared" si="24"/>
        <v>0</v>
      </c>
      <c r="BI297" s="156">
        <f t="shared" si="25"/>
        <v>0</v>
      </c>
      <c r="BJ297" s="15" t="s">
        <v>125</v>
      </c>
      <c r="BK297" s="157">
        <f t="shared" si="26"/>
        <v>0</v>
      </c>
    </row>
    <row r="298" spans="1:65" s="2" customFormat="1" ht="16.350000000000001" customHeight="1">
      <c r="A298" s="30"/>
      <c r="B298" s="31"/>
      <c r="C298" s="179" t="s">
        <v>1</v>
      </c>
      <c r="D298" s="179" t="s">
        <v>120</v>
      </c>
      <c r="E298" s="180" t="s">
        <v>1</v>
      </c>
      <c r="F298" s="181" t="s">
        <v>1</v>
      </c>
      <c r="G298" s="182" t="s">
        <v>1</v>
      </c>
      <c r="H298" s="183"/>
      <c r="I298" s="183"/>
      <c r="J298" s="184">
        <f t="shared" si="20"/>
        <v>0</v>
      </c>
      <c r="K298" s="185"/>
      <c r="L298" s="31"/>
      <c r="M298" s="186" t="s">
        <v>1</v>
      </c>
      <c r="N298" s="187" t="s">
        <v>41</v>
      </c>
      <c r="O298" s="57"/>
      <c r="P298" s="57"/>
      <c r="Q298" s="57"/>
      <c r="R298" s="57"/>
      <c r="S298" s="57"/>
      <c r="T298" s="58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T298" s="15" t="s">
        <v>592</v>
      </c>
      <c r="AU298" s="15" t="s">
        <v>80</v>
      </c>
      <c r="AY298" s="15" t="s">
        <v>592</v>
      </c>
      <c r="BE298" s="156">
        <f t="shared" si="21"/>
        <v>0</v>
      </c>
      <c r="BF298" s="156">
        <f t="shared" si="22"/>
        <v>0</v>
      </c>
      <c r="BG298" s="156">
        <f t="shared" si="23"/>
        <v>0</v>
      </c>
      <c r="BH298" s="156">
        <f t="shared" si="24"/>
        <v>0</v>
      </c>
      <c r="BI298" s="156">
        <f t="shared" si="25"/>
        <v>0</v>
      </c>
      <c r="BJ298" s="15" t="s">
        <v>125</v>
      </c>
      <c r="BK298" s="157">
        <f t="shared" si="26"/>
        <v>0</v>
      </c>
    </row>
    <row r="299" spans="1:65" s="2" customFormat="1" ht="16.350000000000001" customHeight="1">
      <c r="A299" s="30"/>
      <c r="B299" s="31"/>
      <c r="C299" s="179" t="s">
        <v>1</v>
      </c>
      <c r="D299" s="179" t="s">
        <v>120</v>
      </c>
      <c r="E299" s="180" t="s">
        <v>1</v>
      </c>
      <c r="F299" s="181" t="s">
        <v>1</v>
      </c>
      <c r="G299" s="182" t="s">
        <v>1</v>
      </c>
      <c r="H299" s="183"/>
      <c r="I299" s="183"/>
      <c r="J299" s="184">
        <f t="shared" si="20"/>
        <v>0</v>
      </c>
      <c r="K299" s="185"/>
      <c r="L299" s="31"/>
      <c r="M299" s="186" t="s">
        <v>1</v>
      </c>
      <c r="N299" s="187" t="s">
        <v>41</v>
      </c>
      <c r="O299" s="57"/>
      <c r="P299" s="57"/>
      <c r="Q299" s="57"/>
      <c r="R299" s="57"/>
      <c r="S299" s="57"/>
      <c r="T299" s="58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T299" s="15" t="s">
        <v>592</v>
      </c>
      <c r="AU299" s="15" t="s">
        <v>80</v>
      </c>
      <c r="AY299" s="15" t="s">
        <v>592</v>
      </c>
      <c r="BE299" s="156">
        <f t="shared" si="21"/>
        <v>0</v>
      </c>
      <c r="BF299" s="156">
        <f t="shared" si="22"/>
        <v>0</v>
      </c>
      <c r="BG299" s="156">
        <f t="shared" si="23"/>
        <v>0</v>
      </c>
      <c r="BH299" s="156">
        <f t="shared" si="24"/>
        <v>0</v>
      </c>
      <c r="BI299" s="156">
        <f t="shared" si="25"/>
        <v>0</v>
      </c>
      <c r="BJ299" s="15" t="s">
        <v>125</v>
      </c>
      <c r="BK299" s="157">
        <f t="shared" si="26"/>
        <v>0</v>
      </c>
    </row>
    <row r="300" spans="1:65" s="2" customFormat="1" ht="16.350000000000001" customHeight="1">
      <c r="A300" s="30"/>
      <c r="B300" s="31"/>
      <c r="C300" s="179" t="s">
        <v>1</v>
      </c>
      <c r="D300" s="179" t="s">
        <v>120</v>
      </c>
      <c r="E300" s="180" t="s">
        <v>1</v>
      </c>
      <c r="F300" s="181" t="s">
        <v>1</v>
      </c>
      <c r="G300" s="182" t="s">
        <v>1</v>
      </c>
      <c r="H300" s="183"/>
      <c r="I300" s="183"/>
      <c r="J300" s="184">
        <f t="shared" si="20"/>
        <v>0</v>
      </c>
      <c r="K300" s="185"/>
      <c r="L300" s="31"/>
      <c r="M300" s="186" t="s">
        <v>1</v>
      </c>
      <c r="N300" s="187" t="s">
        <v>41</v>
      </c>
      <c r="O300" s="57"/>
      <c r="P300" s="57"/>
      <c r="Q300" s="57"/>
      <c r="R300" s="57"/>
      <c r="S300" s="57"/>
      <c r="T300" s="58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T300" s="15" t="s">
        <v>592</v>
      </c>
      <c r="AU300" s="15" t="s">
        <v>80</v>
      </c>
      <c r="AY300" s="15" t="s">
        <v>592</v>
      </c>
      <c r="BE300" s="156">
        <f t="shared" si="21"/>
        <v>0</v>
      </c>
      <c r="BF300" s="156">
        <f t="shared" si="22"/>
        <v>0</v>
      </c>
      <c r="BG300" s="156">
        <f t="shared" si="23"/>
        <v>0</v>
      </c>
      <c r="BH300" s="156">
        <f t="shared" si="24"/>
        <v>0</v>
      </c>
      <c r="BI300" s="156">
        <f t="shared" si="25"/>
        <v>0</v>
      </c>
      <c r="BJ300" s="15" t="s">
        <v>125</v>
      </c>
      <c r="BK300" s="157">
        <f t="shared" si="26"/>
        <v>0</v>
      </c>
    </row>
    <row r="301" spans="1:65" s="2" customFormat="1" ht="16.350000000000001" customHeight="1">
      <c r="A301" s="30"/>
      <c r="B301" s="31"/>
      <c r="C301" s="179" t="s">
        <v>1</v>
      </c>
      <c r="D301" s="179" t="s">
        <v>120</v>
      </c>
      <c r="E301" s="180" t="s">
        <v>1</v>
      </c>
      <c r="F301" s="181" t="s">
        <v>1</v>
      </c>
      <c r="G301" s="182" t="s">
        <v>1</v>
      </c>
      <c r="H301" s="183"/>
      <c r="I301" s="183"/>
      <c r="J301" s="184">
        <f t="shared" si="20"/>
        <v>0</v>
      </c>
      <c r="K301" s="185"/>
      <c r="L301" s="31"/>
      <c r="M301" s="186" t="s">
        <v>1</v>
      </c>
      <c r="N301" s="187" t="s">
        <v>41</v>
      </c>
      <c r="O301" s="188"/>
      <c r="P301" s="188"/>
      <c r="Q301" s="188"/>
      <c r="R301" s="188"/>
      <c r="S301" s="188"/>
      <c r="T301" s="189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T301" s="15" t="s">
        <v>592</v>
      </c>
      <c r="AU301" s="15" t="s">
        <v>80</v>
      </c>
      <c r="AY301" s="15" t="s">
        <v>592</v>
      </c>
      <c r="BE301" s="156">
        <f t="shared" si="21"/>
        <v>0</v>
      </c>
      <c r="BF301" s="156">
        <f t="shared" si="22"/>
        <v>0</v>
      </c>
      <c r="BG301" s="156">
        <f t="shared" si="23"/>
        <v>0</v>
      </c>
      <c r="BH301" s="156">
        <f t="shared" si="24"/>
        <v>0</v>
      </c>
      <c r="BI301" s="156">
        <f t="shared" si="25"/>
        <v>0</v>
      </c>
      <c r="BJ301" s="15" t="s">
        <v>125</v>
      </c>
      <c r="BK301" s="157">
        <f t="shared" si="26"/>
        <v>0</v>
      </c>
    </row>
    <row r="302" spans="1:65" s="2" customFormat="1" ht="6.95" customHeight="1">
      <c r="A302" s="30"/>
      <c r="B302" s="46"/>
      <c r="C302" s="47"/>
      <c r="D302" s="47"/>
      <c r="E302" s="47"/>
      <c r="F302" s="47"/>
      <c r="G302" s="47"/>
      <c r="H302" s="47"/>
      <c r="I302" s="47"/>
      <c r="J302" s="47"/>
      <c r="K302" s="47"/>
      <c r="L302" s="31"/>
      <c r="M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</row>
  </sheetData>
  <autoFilter ref="C127:K301"/>
  <mergeCells count="6">
    <mergeCell ref="E120:H120"/>
    <mergeCell ref="L2:V2"/>
    <mergeCell ref="E7:H7"/>
    <mergeCell ref="E16:H16"/>
    <mergeCell ref="E25:H25"/>
    <mergeCell ref="E85:H85"/>
  </mergeCells>
  <dataValidations count="2">
    <dataValidation type="list" allowBlank="1" showInputMessage="1" showErrorMessage="1" error="Povolené sú hodnoty K, M." sqref="D292:D302">
      <formula1>"K, M"</formula1>
    </dataValidation>
    <dataValidation type="list" allowBlank="1" showInputMessage="1" showErrorMessage="1" error="Povolené sú hodnoty základná, znížená, nulová." sqref="N292:N30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20210807 - SO-02 Novostav...</vt:lpstr>
      <vt:lpstr>'20210807 - SO-02 Novostav...'!Názvy_tlače</vt:lpstr>
      <vt:lpstr>'Rekapitulácia stavby'!Názvy_tlače</vt:lpstr>
      <vt:lpstr>'20210807 - SO-02 Novostav...'!Oblasť_tlače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Katarína Százová</cp:lastModifiedBy>
  <dcterms:created xsi:type="dcterms:W3CDTF">2021-08-21T15:57:00Z</dcterms:created>
  <dcterms:modified xsi:type="dcterms:W3CDTF">2021-09-09T11:11:42Z</dcterms:modified>
</cp:coreProperties>
</file>