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OP 2014-2020\PRV SR 2014 - 2020\Výzva_OBCE_7.4_Opätovná_2017\PROJEKTY\A1 Obec Dolné Otrokovce_SCHVALENE\IMPLEMENTÁCIA\NOVÉ VO_ZMENA dodávateľa\Final Výzva na súťaž_Dolné Otrokovce\nové rozpočty a VV\"/>
    </mc:Choice>
  </mc:AlternateContent>
  <bookViews>
    <workbookView xWindow="0" yWindow="0" windowWidth="28800" windowHeight="12135" activeTab="1"/>
  </bookViews>
  <sheets>
    <sheet name="Rekapitulácia stavby" sheetId="1" r:id="rId1"/>
    <sheet name="D201601_03 - SO.03 - Dets..." sheetId="2" r:id="rId2"/>
    <sheet name="Zoznam figúr" sheetId="3" r:id="rId3"/>
  </sheets>
  <definedNames>
    <definedName name="_xlnm._FilterDatabase" localSheetId="1" hidden="1">'D201601_03 - SO.03 - Dets...'!$C$123:$K$236</definedName>
    <definedName name="_xlnm.Print_Titles" localSheetId="1">'D201601_03 - SO.03 - Dets...'!$123:$123</definedName>
    <definedName name="_xlnm.Print_Titles" localSheetId="0">'Rekapitulácia stavby'!$92:$92</definedName>
    <definedName name="_xlnm.Print_Titles" localSheetId="2">'Zoznam figúr'!$9:$9</definedName>
    <definedName name="_xlnm.Print_Area" localSheetId="1">'D201601_03 - SO.03 - Dets...'!$C$4:$J$76,'D201601_03 - SO.03 - Dets...'!$C$82:$J$105,'D201601_03 - SO.03 - Dets...'!$C$111:$J$236</definedName>
    <definedName name="_xlnm.Print_Area" localSheetId="0">'Rekapitulácia stavby'!$D$4:$AO$76,'Rekapitulácia stavby'!$C$82:$AQ$96</definedName>
    <definedName name="_xlnm.Print_Area" localSheetId="2">'Zoznam figúr'!$C$4:$G$46</definedName>
  </definedNames>
  <calcPr calcId="152511"/>
</workbook>
</file>

<file path=xl/calcChain.xml><?xml version="1.0" encoding="utf-8"?>
<calcChain xmlns="http://schemas.openxmlformats.org/spreadsheetml/2006/main">
  <c r="D7" i="3" l="1"/>
  <c r="J37" i="2"/>
  <c r="J36" i="2"/>
  <c r="AY95" i="1"/>
  <c r="J35" i="2"/>
  <c r="AX95" i="1" s="1"/>
  <c r="BI236" i="2"/>
  <c r="BH236" i="2"/>
  <c r="BG236" i="2"/>
  <c r="BE236" i="2"/>
  <c r="BK236" i="2"/>
  <c r="J236" i="2" s="1"/>
  <c r="BF236" i="2" s="1"/>
  <c r="BI235" i="2"/>
  <c r="BH235" i="2"/>
  <c r="BG235" i="2"/>
  <c r="BE235" i="2"/>
  <c r="BK235" i="2"/>
  <c r="J235" i="2"/>
  <c r="BF235" i="2" s="1"/>
  <c r="BI234" i="2"/>
  <c r="BH234" i="2"/>
  <c r="BG234" i="2"/>
  <c r="BE234" i="2"/>
  <c r="BK234" i="2"/>
  <c r="J234" i="2" s="1"/>
  <c r="BF234" i="2" s="1"/>
  <c r="BI233" i="2"/>
  <c r="BH233" i="2"/>
  <c r="BG233" i="2"/>
  <c r="BE233" i="2"/>
  <c r="BK233" i="2"/>
  <c r="J233" i="2"/>
  <c r="BF233" i="2" s="1"/>
  <c r="BI232" i="2"/>
  <c r="BH232" i="2"/>
  <c r="BG232" i="2"/>
  <c r="BE232" i="2"/>
  <c r="BK232" i="2"/>
  <c r="J232" i="2" s="1"/>
  <c r="BF232" i="2" s="1"/>
  <c r="BI230" i="2"/>
  <c r="BH230" i="2"/>
  <c r="BG230" i="2"/>
  <c r="BE230" i="2"/>
  <c r="T230" i="2"/>
  <c r="T229" i="2"/>
  <c r="R230" i="2"/>
  <c r="R229" i="2"/>
  <c r="P230" i="2"/>
  <c r="P229" i="2"/>
  <c r="BI227" i="2"/>
  <c r="BH227" i="2"/>
  <c r="BG227" i="2"/>
  <c r="BE227" i="2"/>
  <c r="T227" i="2"/>
  <c r="R227" i="2"/>
  <c r="P227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3" i="2"/>
  <c r="BH213" i="2"/>
  <c r="BG213" i="2"/>
  <c r="BE213" i="2"/>
  <c r="T213" i="2"/>
  <c r="R213" i="2"/>
  <c r="P213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3" i="2"/>
  <c r="BH203" i="2"/>
  <c r="BG203" i="2"/>
  <c r="BE203" i="2"/>
  <c r="T203" i="2"/>
  <c r="R203" i="2"/>
  <c r="P203" i="2"/>
  <c r="BI198" i="2"/>
  <c r="BH198" i="2"/>
  <c r="BG198" i="2"/>
  <c r="BE198" i="2"/>
  <c r="T198" i="2"/>
  <c r="R198" i="2"/>
  <c r="P198" i="2"/>
  <c r="BI194" i="2"/>
  <c r="BH194" i="2"/>
  <c r="BG194" i="2"/>
  <c r="BE194" i="2"/>
  <c r="T194" i="2"/>
  <c r="T193" i="2" s="1"/>
  <c r="R194" i="2"/>
  <c r="R193" i="2" s="1"/>
  <c r="P194" i="2"/>
  <c r="P193" i="2" s="1"/>
  <c r="BI191" i="2"/>
  <c r="BH191" i="2"/>
  <c r="BG191" i="2"/>
  <c r="BE191" i="2"/>
  <c r="T191" i="2"/>
  <c r="R191" i="2"/>
  <c r="P191" i="2"/>
  <c r="BI189" i="2"/>
  <c r="BH189" i="2"/>
  <c r="BG189" i="2"/>
  <c r="BE189" i="2"/>
  <c r="T189" i="2"/>
  <c r="R189" i="2"/>
  <c r="P189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0" i="2"/>
  <c r="BH180" i="2"/>
  <c r="BG180" i="2"/>
  <c r="BE180" i="2"/>
  <c r="T180" i="2"/>
  <c r="R180" i="2"/>
  <c r="P180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4" i="2"/>
  <c r="BH174" i="2"/>
  <c r="BG174" i="2"/>
  <c r="BE174" i="2"/>
  <c r="T174" i="2"/>
  <c r="R174" i="2"/>
  <c r="P174" i="2"/>
  <c r="BI172" i="2"/>
  <c r="BH172" i="2"/>
  <c r="BG172" i="2"/>
  <c r="BE172" i="2"/>
  <c r="T172" i="2"/>
  <c r="R172" i="2"/>
  <c r="P172" i="2"/>
  <c r="BI170" i="2"/>
  <c r="BH170" i="2"/>
  <c r="BG170" i="2"/>
  <c r="BE170" i="2"/>
  <c r="T170" i="2"/>
  <c r="R170" i="2"/>
  <c r="P170" i="2"/>
  <c r="BI168" i="2"/>
  <c r="BH168" i="2"/>
  <c r="BG168" i="2"/>
  <c r="BE168" i="2"/>
  <c r="T168" i="2"/>
  <c r="R168" i="2"/>
  <c r="P168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R163" i="2"/>
  <c r="P163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8" i="2"/>
  <c r="BH158" i="2"/>
  <c r="BG158" i="2"/>
  <c r="BE158" i="2"/>
  <c r="T158" i="2"/>
  <c r="R158" i="2"/>
  <c r="P158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48" i="2"/>
  <c r="BH148" i="2"/>
  <c r="BG148" i="2"/>
  <c r="BE148" i="2"/>
  <c r="T148" i="2"/>
  <c r="R148" i="2"/>
  <c r="P148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5" i="2"/>
  <c r="BH135" i="2"/>
  <c r="BG135" i="2"/>
  <c r="BE135" i="2"/>
  <c r="T135" i="2"/>
  <c r="R135" i="2"/>
  <c r="P135" i="2"/>
  <c r="BI133" i="2"/>
  <c r="BH133" i="2"/>
  <c r="BG133" i="2"/>
  <c r="BE133" i="2"/>
  <c r="T133" i="2"/>
  <c r="R133" i="2"/>
  <c r="P133" i="2"/>
  <c r="BI127" i="2"/>
  <c r="BH127" i="2"/>
  <c r="BG127" i="2"/>
  <c r="BE127" i="2"/>
  <c r="T127" i="2"/>
  <c r="R127" i="2"/>
  <c r="P127" i="2"/>
  <c r="J121" i="2"/>
  <c r="J120" i="2"/>
  <c r="F120" i="2"/>
  <c r="F118" i="2"/>
  <c r="E116" i="2"/>
  <c r="J92" i="2"/>
  <c r="J91" i="2"/>
  <c r="F91" i="2"/>
  <c r="F89" i="2"/>
  <c r="E87" i="2"/>
  <c r="J18" i="2"/>
  <c r="E18" i="2"/>
  <c r="F121" i="2"/>
  <c r="J17" i="2"/>
  <c r="J12" i="2"/>
  <c r="J118" i="2" s="1"/>
  <c r="E7" i="2"/>
  <c r="E114" i="2" s="1"/>
  <c r="L90" i="1"/>
  <c r="AM90" i="1"/>
  <c r="AM89" i="1"/>
  <c r="L89" i="1"/>
  <c r="AM87" i="1"/>
  <c r="L87" i="1"/>
  <c r="L85" i="1"/>
  <c r="L84" i="1"/>
  <c r="BK230" i="2"/>
  <c r="BK222" i="2"/>
  <c r="J207" i="2"/>
  <c r="J191" i="2"/>
  <c r="BK158" i="2"/>
  <c r="J227" i="2"/>
  <c r="J220" i="2"/>
  <c r="J208" i="2"/>
  <c r="BK203" i="2"/>
  <c r="BK178" i="2"/>
  <c r="BK163" i="2"/>
  <c r="BK213" i="2"/>
  <c r="J184" i="2"/>
  <c r="J158" i="2"/>
  <c r="J127" i="2"/>
  <c r="J168" i="2"/>
  <c r="J140" i="2"/>
  <c r="J156" i="2"/>
  <c r="BK140" i="2"/>
  <c r="J224" i="2"/>
  <c r="BK211" i="2"/>
  <c r="J203" i="2"/>
  <c r="BK184" i="2"/>
  <c r="J148" i="2"/>
  <c r="J223" i="2"/>
  <c r="J210" i="2"/>
  <c r="BK198" i="2"/>
  <c r="J177" i="2"/>
  <c r="BK156" i="2"/>
  <c r="J211" i="2"/>
  <c r="BK189" i="2"/>
  <c r="J182" i="2"/>
  <c r="J160" i="2"/>
  <c r="BK165" i="2"/>
  <c r="J154" i="2"/>
  <c r="J163" i="2"/>
  <c r="BK153" i="2"/>
  <c r="J225" i="2"/>
  <c r="J216" i="2"/>
  <c r="J198" i="2"/>
  <c r="BK182" i="2"/>
  <c r="BK135" i="2"/>
  <c r="BK223" i="2"/>
  <c r="BK215" i="2"/>
  <c r="BK207" i="2"/>
  <c r="BK187" i="2"/>
  <c r="BK168" i="2"/>
  <c r="J218" i="2"/>
  <c r="BK205" i="2"/>
  <c r="BK186" i="2"/>
  <c r="J180" i="2"/>
  <c r="J153" i="2"/>
  <c r="J133" i="2"/>
  <c r="J161" i="2"/>
  <c r="BK170" i="2"/>
  <c r="BK141" i="2"/>
  <c r="BK191" i="2"/>
  <c r="J174" i="2"/>
  <c r="BK148" i="2"/>
  <c r="J178" i="2"/>
  <c r="J155" i="2"/>
  <c r="BK174" i="2"/>
  <c r="AS94" i="1"/>
  <c r="J230" i="2"/>
  <c r="BK220" i="2"/>
  <c r="BK210" i="2"/>
  <c r="BK194" i="2"/>
  <c r="J170" i="2"/>
  <c r="BK133" i="2"/>
  <c r="BK224" i="2"/>
  <c r="BK219" i="2"/>
  <c r="BK206" i="2"/>
  <c r="J189" i="2"/>
  <c r="J172" i="2"/>
  <c r="BK216" i="2"/>
  <c r="J194" i="2"/>
  <c r="BK183" i="2"/>
  <c r="BK154" i="2"/>
  <c r="J135" i="2"/>
  <c r="BK172" i="2"/>
  <c r="BK152" i="2"/>
  <c r="BK161" i="2"/>
  <c r="BK127" i="2"/>
  <c r="BK227" i="2"/>
  <c r="J219" i="2"/>
  <c r="J206" i="2"/>
  <c r="J186" i="2"/>
  <c r="J152" i="2"/>
  <c r="BK225" i="2"/>
  <c r="J222" i="2"/>
  <c r="J213" i="2"/>
  <c r="J205" i="2"/>
  <c r="BK180" i="2"/>
  <c r="J165" i="2"/>
  <c r="J215" i="2"/>
  <c r="BK208" i="2"/>
  <c r="J187" i="2"/>
  <c r="BK177" i="2"/>
  <c r="J141" i="2"/>
  <c r="J183" i="2"/>
  <c r="BK160" i="2"/>
  <c r="BK218" i="2"/>
  <c r="BK155" i="2"/>
  <c r="BK126" i="2" l="1"/>
  <c r="T167" i="2"/>
  <c r="BK167" i="2"/>
  <c r="J167" i="2" s="1"/>
  <c r="J99" i="2" s="1"/>
  <c r="T176" i="2"/>
  <c r="P126" i="2"/>
  <c r="BK176" i="2"/>
  <c r="J176" i="2"/>
  <c r="J100" i="2" s="1"/>
  <c r="P197" i="2"/>
  <c r="T126" i="2"/>
  <c r="R176" i="2"/>
  <c r="R197" i="2"/>
  <c r="P167" i="2"/>
  <c r="R167" i="2"/>
  <c r="T197" i="2"/>
  <c r="R126" i="2"/>
  <c r="R125" i="2"/>
  <c r="R124" i="2" s="1"/>
  <c r="P176" i="2"/>
  <c r="BK197" i="2"/>
  <c r="J197" i="2"/>
  <c r="J102" i="2" s="1"/>
  <c r="BK231" i="2"/>
  <c r="J231" i="2" s="1"/>
  <c r="J104" i="2" s="1"/>
  <c r="BK229" i="2"/>
  <c r="J229" i="2"/>
  <c r="J103" i="2" s="1"/>
  <c r="BK193" i="2"/>
  <c r="J193" i="2" s="1"/>
  <c r="J101" i="2" s="1"/>
  <c r="BF135" i="2"/>
  <c r="BF152" i="2"/>
  <c r="BF153" i="2"/>
  <c r="BF160" i="2"/>
  <c r="BF168" i="2"/>
  <c r="J89" i="2"/>
  <c r="BF154" i="2"/>
  <c r="BF156" i="2"/>
  <c r="BF158" i="2"/>
  <c r="BF170" i="2"/>
  <c r="BF174" i="2"/>
  <c r="BF177" i="2"/>
  <c r="BF182" i="2"/>
  <c r="BF184" i="2"/>
  <c r="BF140" i="2"/>
  <c r="BF141" i="2"/>
  <c r="BF155" i="2"/>
  <c r="BF172" i="2"/>
  <c r="BF180" i="2"/>
  <c r="BF189" i="2"/>
  <c r="BF203" i="2"/>
  <c r="BF211" i="2"/>
  <c r="F92" i="2"/>
  <c r="BF133" i="2"/>
  <c r="BF148" i="2"/>
  <c r="BF161" i="2"/>
  <c r="BF183" i="2"/>
  <c r="BF194" i="2"/>
  <c r="BF206" i="2"/>
  <c r="BF207" i="2"/>
  <c r="BF208" i="2"/>
  <c r="BF213" i="2"/>
  <c r="BF215" i="2"/>
  <c r="BF216" i="2"/>
  <c r="BF218" i="2"/>
  <c r="BF219" i="2"/>
  <c r="BF220" i="2"/>
  <c r="BF222" i="2"/>
  <c r="BF223" i="2"/>
  <c r="BF224" i="2"/>
  <c r="E85" i="2"/>
  <c r="BF127" i="2"/>
  <c r="BF163" i="2"/>
  <c r="BF165" i="2"/>
  <c r="BF178" i="2"/>
  <c r="BF186" i="2"/>
  <c r="BF187" i="2"/>
  <c r="BF191" i="2"/>
  <c r="BF198" i="2"/>
  <c r="BF205" i="2"/>
  <c r="BF210" i="2"/>
  <c r="BF225" i="2"/>
  <c r="BF227" i="2"/>
  <c r="BF230" i="2"/>
  <c r="F35" i="2"/>
  <c r="BB95" i="1" s="1"/>
  <c r="BB94" i="1" s="1"/>
  <c r="AX94" i="1" s="1"/>
  <c r="F33" i="2"/>
  <c r="AZ95" i="1" s="1"/>
  <c r="AZ94" i="1" s="1"/>
  <c r="W29" i="1" s="1"/>
  <c r="F37" i="2"/>
  <c r="BD95" i="1" s="1"/>
  <c r="BD94" i="1" s="1"/>
  <c r="W33" i="1" s="1"/>
  <c r="F36" i="2"/>
  <c r="BC95" i="1" s="1"/>
  <c r="BC94" i="1" s="1"/>
  <c r="AY94" i="1" s="1"/>
  <c r="J33" i="2"/>
  <c r="AV95" i="1" s="1"/>
  <c r="T125" i="2" l="1"/>
  <c r="T124" i="2" s="1"/>
  <c r="P125" i="2"/>
  <c r="P124" i="2" s="1"/>
  <c r="AU95" i="1" s="1"/>
  <c r="AU94" i="1" s="1"/>
  <c r="BK125" i="2"/>
  <c r="BK124" i="2"/>
  <c r="J124" i="2" s="1"/>
  <c r="J96" i="2" s="1"/>
  <c r="J126" i="2"/>
  <c r="J98" i="2" s="1"/>
  <c r="W32" i="1"/>
  <c r="J34" i="2"/>
  <c r="AW95" i="1" s="1"/>
  <c r="AT95" i="1" s="1"/>
  <c r="W31" i="1"/>
  <c r="F34" i="2"/>
  <c r="BA95" i="1" s="1"/>
  <c r="BA94" i="1" s="1"/>
  <c r="W30" i="1" s="1"/>
  <c r="AV94" i="1"/>
  <c r="AK29" i="1"/>
  <c r="J125" i="2" l="1"/>
  <c r="J97" i="2" s="1"/>
  <c r="AW94" i="1"/>
  <c r="AK30" i="1" s="1"/>
  <c r="J30" i="2"/>
  <c r="AG95" i="1" s="1"/>
  <c r="AG94" i="1" s="1"/>
  <c r="AK26" i="1" s="1"/>
  <c r="J39" i="2" l="1"/>
  <c r="AN95" i="1"/>
  <c r="AK35" i="1"/>
  <c r="AT94" i="1"/>
  <c r="AN94" i="1" s="1"/>
</calcChain>
</file>

<file path=xl/sharedStrings.xml><?xml version="1.0" encoding="utf-8"?>
<sst xmlns="http://schemas.openxmlformats.org/spreadsheetml/2006/main" count="1606" uniqueCount="371">
  <si>
    <t>Export Komplet</t>
  </si>
  <si>
    <t/>
  </si>
  <si>
    <t>2.0</t>
  </si>
  <si>
    <t>ZAMOK</t>
  </si>
  <si>
    <t>False</t>
  </si>
  <si>
    <t>{8be0e312-830e-46e0-a404-db926852a6e0}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</si>
  <si>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</si>
  <si>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</si>
  <si>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</si>
  <si>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</si>
  <si>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</si>
  <si>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</si>
  <si>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D201601_2021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</si>
  <si>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</si>
  <si>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</si>
  <si>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Detské ihrisko</t>
  </si>
  <si>
    <t>JKSO:</t>
  </si>
  <si>
    <t>KS:</t>
  </si>
  <si>
    <t>Miesto:</t>
  </si>
  <si>
    <t>Dolné Otrokovce</t>
  </si>
  <si>
    <t>Dátum:</t>
  </si>
  <si>
    <t>Objednávateľ:</t>
  </si>
  <si>
    <t>IČO:</t>
  </si>
  <si>
    <t>Obec Dolné Otrokovce</t>
  </si>
  <si>
    <t>IČ DPH:</t>
  </si>
  <si>
    <t>Zhotoviteľ:</t>
  </si>
  <si>
    <t>Vyplň údaj</t>
  </si>
  <si>
    <t>Projektant:</t>
  </si>
  <si>
    <t>3MP ateliér, s.r.o., Ing.arch. Matej Dudon AA</t>
  </si>
  <si>
    <t>True</t>
  </si>
  <si>
    <t>0,01</t>
  </si>
  <si>
    <t>Spracovateľ:</t>
  </si>
  <si>
    <t>Dudon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</si>
  <si>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</si>
  <si>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</si>
  <si>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</si>
  <si>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</si>
  <si>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</si>
  <si>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</si>
  <si>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</si>
  <si>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</si>
  <si>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</si>
  <si>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</si>
  <si>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</si>
  <si>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</si>
  <si>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</si>
  <si>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</si>
  <si>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</si>
  <si>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</si>
  <si>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</si>
  <si>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</si>
  <si>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</si>
  <si>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</si>
  <si>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</si>
  <si>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</si>
  <si>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</si>
  <si>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</si>
  <si>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</si>
  <si>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</si>
  <si>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</si>
  <si>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</si>
  <si>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</si>
  <si>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</si>
  <si>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</si>
  <si>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</si>
  <si>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</si>
  <si>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</si>
  <si>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</si>
  <si>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</si>
  <si>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</si>
  <si>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</si>
  <si>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</si>
  <si>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</si>
  <si>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</si>
  <si>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</si>
  <si>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</si>
  <si>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</si>
  <si>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</si>
  <si>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</si>
  <si>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D201601_03</t>
  </si>
  <si>
    <t>SO.03 - Detské ihrisko</t>
  </si>
  <si>
    <t>STA</t>
  </si>
  <si>
    <t>1</t>
  </si>
  <si>
    <t>{2070421b-ba1f-4e2e-ba67-b877823d2d0c}</t>
  </si>
  <si>
    <t>DI</t>
  </si>
  <si>
    <t>Plocha detského ihriska</t>
  </si>
  <si>
    <t>m2</t>
  </si>
  <si>
    <t>176</t>
  </si>
  <si>
    <t>2</t>
  </si>
  <si>
    <t>SP1_a</t>
  </si>
  <si>
    <t>SP1 po začiatok multifunkčného ihriska</t>
  </si>
  <si>
    <t>78,65</t>
  </si>
  <si>
    <t>3</t>
  </si>
  <si>
    <t>KRYCÍ LIST ROZPOČTU</t>
  </si>
  <si>
    <t>SP1_b</t>
  </si>
  <si>
    <t>SP1 chodník okolo multifunkčného ihriska</t>
  </si>
  <si>
    <t>51,3</t>
  </si>
  <si>
    <t>SP3</t>
  </si>
  <si>
    <t>84,54</t>
  </si>
  <si>
    <t>SP4</t>
  </si>
  <si>
    <t>32,3</t>
  </si>
  <si>
    <t>Objekt:</t>
  </si>
  <si>
    <t>D201601_03 - SO.03 - Detské ihrisko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</si>
  <si>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</si>
  <si>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</si>
  <si>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</si>
  <si>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</si>
  <si>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</si>
  <si>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</si>
  <si>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</si>
  <si>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</si>
  <si>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</si>
  <si>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</si>
  <si>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</si>
  <si>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</si>
  <si>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</si>
  <si>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</si>
  <si>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</si>
  <si>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</si>
  <si>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</si>
  <si>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</si>
  <si>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</si>
  <si>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</si>
  <si>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</si>
  <si>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</si>
  <si>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</si>
  <si>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</si>
  <si>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</si>
  <si>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</si>
  <si>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</si>
  <si>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</si>
  <si>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</si>
  <si>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</si>
  <si>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111101101</t>
  </si>
  <si>
    <t>Odstránenie travín a tŕstia s príp. nutným premiestnením a s uložením na hromady do 50 m, pri celkovej ploche do 1000m2</t>
  </si>
  <si>
    <t>4</t>
  </si>
  <si>
    <t>-617095679</t>
  </si>
  <si>
    <t>VV</t>
  </si>
  <si>
    <t>11+21,3</t>
  </si>
  <si>
    <t>Súčet</t>
  </si>
  <si>
    <t>121101001</t>
  </si>
  <si>
    <t>Odstránenie ornice ručne s vodorov. premiest., na hromady do 50 m hr. do 150 mm</t>
  </si>
  <si>
    <t>m3</t>
  </si>
  <si>
    <t>-182762574</t>
  </si>
  <si>
    <t>0,1*SP4</t>
  </si>
  <si>
    <t>122201101</t>
  </si>
  <si>
    <t>Odkopávka a prekopávka nezapažená v hornine 3, do 100 m3</t>
  </si>
  <si>
    <t>1282123738</t>
  </si>
  <si>
    <t>P</t>
  </si>
  <si>
    <t>Poznámka k položke:_x000D_
odkopávka pre plochu detského ihriska</t>
  </si>
  <si>
    <t>0,3*SP3</t>
  </si>
  <si>
    <t>0,28*SP1_A</t>
  </si>
  <si>
    <t>122201109</t>
  </si>
  <si>
    <t>Odkopávky a prekopávky nezapažené. Príplatok k cenám za lepivosť horniny 3</t>
  </si>
  <si>
    <t>-1383569507</t>
  </si>
  <si>
    <t>5</t>
  </si>
  <si>
    <t>162201102</t>
  </si>
  <si>
    <t>Vodorovné premiestnenie výkopku z horniny 1-4 nad 20-50m</t>
  </si>
  <si>
    <t>1676255399</t>
  </si>
  <si>
    <t>Medzisúčet</t>
  </si>
  <si>
    <t>6</t>
  </si>
  <si>
    <t>175101202</t>
  </si>
  <si>
    <t>Obsyp objektov sypaninou z vhodných hornín 1 až 4 s prehodením sypaniny</t>
  </si>
  <si>
    <t>112378481</t>
  </si>
  <si>
    <t>7</t>
  </si>
  <si>
    <t>182201101</t>
  </si>
  <si>
    <t>Svahovanie trvalých svahov v násype</t>
  </si>
  <si>
    <t>1958800343</t>
  </si>
  <si>
    <t>8</t>
  </si>
  <si>
    <t>182301121</t>
  </si>
  <si>
    <t>Rozprestretie ornice na svahu so sklonom nad 1:5, plocha do 500 m2,hr.do 100 mm</t>
  </si>
  <si>
    <t>-1154909472</t>
  </si>
  <si>
    <t>9</t>
  </si>
  <si>
    <t>183104223</t>
  </si>
  <si>
    <t>Kopanie jamky priemer 350 mm a hĺbka 350 mm pre výsadbu sadeníc v pôde zaburinenej, zemina tr.3</t>
  </si>
  <si>
    <t>ks</t>
  </si>
  <si>
    <t>1425344016</t>
  </si>
  <si>
    <t>10</t>
  </si>
  <si>
    <t>184004311</t>
  </si>
  <si>
    <t>Výsadba stromov výšky 600-1500 mm, do jamky priemeru 350 mm, hĺbky 350 mm</t>
  </si>
  <si>
    <t>1312298306</t>
  </si>
  <si>
    <t>11</t>
  </si>
  <si>
    <t>M</t>
  </si>
  <si>
    <t>0266205875</t>
  </si>
  <si>
    <t>Tuja západná - Thuja occidentalis SMARAGD, v. 100/125; ihličnatá drevina solitérna, vzpriameno rastúca</t>
  </si>
  <si>
    <t>-788499075</t>
  </si>
  <si>
    <t>20*1,05 'Prepočítané koeficientom množstva</t>
  </si>
  <si>
    <t>12</t>
  </si>
  <si>
    <t>184921111</t>
  </si>
  <si>
    <t xml:space="preserve">Položenie mulčovacej textílie v rovine alebo na svahu do 1:5   </t>
  </si>
  <si>
    <t>1336938012</t>
  </si>
  <si>
    <t>13</t>
  </si>
  <si>
    <t>6936590000</t>
  </si>
  <si>
    <t xml:space="preserve">Mulčovacia textília 1,6m x 100m čierna 50g/m2, NT 50 BK 16 100 </t>
  </si>
  <si>
    <t>bal</t>
  </si>
  <si>
    <t>-1765422108</t>
  </si>
  <si>
    <t>14</t>
  </si>
  <si>
    <t>6936590010</t>
  </si>
  <si>
    <t>Upevňovací kolík 120 mm, k mulčovacej textílii, AGROTEX</t>
  </si>
  <si>
    <t>-1173326625</t>
  </si>
  <si>
    <t>50</t>
  </si>
  <si>
    <t>15</t>
  </si>
  <si>
    <t>184921116</t>
  </si>
  <si>
    <t xml:space="preserve">Položenie mulčovacej kôry v rovine alebo na svahu do 1:5   </t>
  </si>
  <si>
    <t>-340847998</t>
  </si>
  <si>
    <t>16</t>
  </si>
  <si>
    <t>0554151000</t>
  </si>
  <si>
    <t>Mulčovacia kôra, spotreba 70l/1,5m2</t>
  </si>
  <si>
    <t>l</t>
  </si>
  <si>
    <t>-1961514679</t>
  </si>
  <si>
    <t>32,300*45</t>
  </si>
  <si>
    <t>Zakladanie</t>
  </si>
  <si>
    <t>17</t>
  </si>
  <si>
    <t>289971212</t>
  </si>
  <si>
    <t>Zhotovenie vrstvy z geotextílie na upravenom povrchu v sklone do 1 : 5 , šírky nad 3 do 6 m</t>
  </si>
  <si>
    <t>-216441857</t>
  </si>
  <si>
    <t>SP1_A+SP1_B</t>
  </si>
  <si>
    <t>18</t>
  </si>
  <si>
    <t>6936651300</t>
  </si>
  <si>
    <t>Geotextília netkaná polypropylénová PP   300</t>
  </si>
  <si>
    <t>-1361938343</t>
  </si>
  <si>
    <t>129,95*1,02 'Prepočítané koeficientom množstva</t>
  </si>
  <si>
    <t>19</t>
  </si>
  <si>
    <t>289971213</t>
  </si>
  <si>
    <t>Zhotovenie vrstvy z geotextílie na upravenom povrchu v sklone do 1 : 5 , šírky nad 6 do 8,5 m</t>
  </si>
  <si>
    <t>2106799484</t>
  </si>
  <si>
    <t>-774030810</t>
  </si>
  <si>
    <t>84,54*1,02 'Prepočítané koeficientom množstva</t>
  </si>
  <si>
    <t>Komunikácie</t>
  </si>
  <si>
    <t>21</t>
  </si>
  <si>
    <t>564851111</t>
  </si>
  <si>
    <t>Podklad zo štrkodrviny s rozprestretím a zhutnením, po zhutnení hr. 150 mm</t>
  </si>
  <si>
    <t>689745852</t>
  </si>
  <si>
    <t>22</t>
  </si>
  <si>
    <t>564861111</t>
  </si>
  <si>
    <t>Podklad zo štrkodrviny s rozprestrením a zhutnením po zhutnení hr. 200 mm</t>
  </si>
  <si>
    <t>936439596</t>
  </si>
  <si>
    <t>23</t>
  </si>
  <si>
    <t>574391111</t>
  </si>
  <si>
    <t>Makadam asfaltový penetračný s postrekom zhutnený, z kamen. hrubého z asfaltu hr. 100mm</t>
  </si>
  <si>
    <t>437970251</t>
  </si>
  <si>
    <t>24</t>
  </si>
  <si>
    <t>5966100327</t>
  </si>
  <si>
    <t>Kladenie gumovej dlažby 1000 x 1000 x 70 mm na betónové alebo asfaltové podkladové vrstvy</t>
  </si>
  <si>
    <t>-848888343</t>
  </si>
  <si>
    <t>25</t>
  </si>
  <si>
    <t>-676118156</t>
  </si>
  <si>
    <t>26</t>
  </si>
  <si>
    <t>27210000241</t>
  </si>
  <si>
    <t xml:space="preserve">Gumová dlažba (zelená, 1000 x 1000 x 70 mm)   </t>
  </si>
  <si>
    <t>-1304666920</t>
  </si>
  <si>
    <t>150*1,01 'Prepočítané koeficientom množstva</t>
  </si>
  <si>
    <t>27</t>
  </si>
  <si>
    <t>5966100347</t>
  </si>
  <si>
    <t>Kladenie gumennej nábehovej hrany 500 x 1000 x 70 mm na betónové alebo asfaltové podkladové vrstvy</t>
  </si>
  <si>
    <t>159709102</t>
  </si>
  <si>
    <t>28</t>
  </si>
  <si>
    <t>27210000511</t>
  </si>
  <si>
    <t xml:space="preserve">Gumená nábehová hrana (zelená, 500 x 1000 x 70 mm)   </t>
  </si>
  <si>
    <t>511488026</t>
  </si>
  <si>
    <t>52*1,01 'Prepočítané koeficientom množstva</t>
  </si>
  <si>
    <t>29</t>
  </si>
  <si>
    <t>596811312.S</t>
  </si>
  <si>
    <t>Kladenie betónovej dlažby s vyplnením škár do lôžka z kameniva, veľ. do 0,09 m2 plochy od 100 do 300 m2</t>
  </si>
  <si>
    <t>503714331</t>
  </si>
  <si>
    <t>30</t>
  </si>
  <si>
    <t>5921950600</t>
  </si>
  <si>
    <t>Dlažba betónová 30x30x8 cm SIVÁ</t>
  </si>
  <si>
    <t>-840120599</t>
  </si>
  <si>
    <t>129,95*1,01 'Prepočítané koeficientom množstva</t>
  </si>
  <si>
    <t>Úpravy povrchov, podlahy, osadenie</t>
  </si>
  <si>
    <t>31</t>
  </si>
  <si>
    <t>617472001</t>
  </si>
  <si>
    <t>Oprava a utesnenie trhlín vodostavebných betónov, betónov objektov kryštalickou hydroizolačnou hmotou ručne, zemná vlhkosť, 1 vrstva hr. 10 mm</t>
  </si>
  <si>
    <t>-615843191</t>
  </si>
  <si>
    <t>Poznámka k položke:_x000D_
upravovaná plocha max. 20% celej plochy</t>
  </si>
  <si>
    <t>176,000*0,2</t>
  </si>
  <si>
    <t>Ostatné konštrukcie a práce-búranie</t>
  </si>
  <si>
    <t>32</t>
  </si>
  <si>
    <t>917862111</t>
  </si>
  <si>
    <t>Osadenie chodník. obrubníka betónového stojatého do lôžka z betónu prosteho tr. C 12/15 s bočnou oporou</t>
  </si>
  <si>
    <t>m</t>
  </si>
  <si>
    <t>-789335198</t>
  </si>
  <si>
    <t>11,56</t>
  </si>
  <si>
    <t>67,19</t>
  </si>
  <si>
    <t>33</t>
  </si>
  <si>
    <t>5921954660</t>
  </si>
  <si>
    <t>OBRUBNÍK PARKOVÝ 100x20x5 cm SIVY</t>
  </si>
  <si>
    <t>-589986507</t>
  </si>
  <si>
    <t>83,75*1,01 'Prepočítané koeficientom množstva</t>
  </si>
  <si>
    <t>34</t>
  </si>
  <si>
    <t>936104213</t>
  </si>
  <si>
    <t>Osadenie odpadkového koša kotevnými skrutkami na pevný podklad</t>
  </si>
  <si>
    <t>517806177</t>
  </si>
  <si>
    <t>35</t>
  </si>
  <si>
    <t>5538168054</t>
  </si>
  <si>
    <t>Odpadkový kôš, 50l, štvorcový pôdorys opláštený tropickým drevom-lamely, strieška, popolník</t>
  </si>
  <si>
    <t>454600783</t>
  </si>
  <si>
    <t>36</t>
  </si>
  <si>
    <t>936124122</t>
  </si>
  <si>
    <t xml:space="preserve">Osadenie parkovej lavičky kotvenými skrutkami bez zabetonovánia nôh na pevný podklad      </t>
  </si>
  <si>
    <t>291173583</t>
  </si>
  <si>
    <t>37</t>
  </si>
  <si>
    <t>55381680041</t>
  </si>
  <si>
    <t xml:space="preserve">Parková lavička konštr.v pohľadovom stave hliníková zliatina, sedadlo aj operadlo z tropického dreva, dĺžka 1,8 m </t>
  </si>
  <si>
    <t>-802263624</t>
  </si>
  <si>
    <t>Poznámka k položke:_x000D_
Cena nezahŕňa:kotviacie prvky, spodnú stavbu. Štandardná farebnosť tropických drevených lamiel: prírodná. Štandardná farebnosť konštrukcie: hliníková zliatina v pohľadovom stave.</t>
  </si>
  <si>
    <t>38</t>
  </si>
  <si>
    <t>1510299972</t>
  </si>
  <si>
    <t>39</t>
  </si>
  <si>
    <t>1472057760</t>
  </si>
  <si>
    <t>40</t>
  </si>
  <si>
    <t>55381680042</t>
  </si>
  <si>
    <t>-1848277983</t>
  </si>
  <si>
    <t>41</t>
  </si>
  <si>
    <t>936174312</t>
  </si>
  <si>
    <t xml:space="preserve">Osadenie stojana na bicykle kotvenými skrutkami bez zabetonovánia nôh na pevný podklad      </t>
  </si>
  <si>
    <t>1808726476</t>
  </si>
  <si>
    <t>42</t>
  </si>
  <si>
    <t>5538168127</t>
  </si>
  <si>
    <t>Stojan na bicykel - s povrchovou farebnou úpravou komaxit, stojan v tvare písmena P, na ukotvenie</t>
  </si>
  <si>
    <t>-2031033872</t>
  </si>
  <si>
    <t>Poznámka k položke:_x000D_
Cena nezahŕňa:kotviacie prvky, spodnú stavbu. Štandardná farebnosť : RAL9006 strieborná svetlý hliník, 9007 strieborná tmavší hliník, 7016 antracitová šedá, 5002 ultramarínová modrá, 9005 sýta čierna.</t>
  </si>
  <si>
    <t>43</t>
  </si>
  <si>
    <t>762795023</t>
  </si>
  <si>
    <t>Montáž a dodávka prvkov detského ihriska kotvením na pevný podklad, cena za kg</t>
  </si>
  <si>
    <t>kg</t>
  </si>
  <si>
    <t>-402841441</t>
  </si>
  <si>
    <t>44</t>
  </si>
  <si>
    <t>5538172474</t>
  </si>
  <si>
    <t>Detské prvky, hracia zostava - 2-3 veže, most, výlezy, šmykľavka</t>
  </si>
  <si>
    <t>-868183265</t>
  </si>
  <si>
    <t>45</t>
  </si>
  <si>
    <t>936940002</t>
  </si>
  <si>
    <t>Osadenie detského ihriska kotevnými skrutkami na pevný podklad</t>
  </si>
  <si>
    <t>-205187812</t>
  </si>
  <si>
    <t>2+2+1</t>
  </si>
  <si>
    <t>46</t>
  </si>
  <si>
    <t>5538172606</t>
  </si>
  <si>
    <t>Detské prvky, jednomiestna hojdačka na pružine</t>
  </si>
  <si>
    <t>1623377778</t>
  </si>
  <si>
    <t>47</t>
  </si>
  <si>
    <t>5538172369</t>
  </si>
  <si>
    <t>Detské prvky, prevažovacia hojdačka</t>
  </si>
  <si>
    <t>-572279922</t>
  </si>
  <si>
    <t>48</t>
  </si>
  <si>
    <t>5538172348</t>
  </si>
  <si>
    <t>Detské prvky, reťazová kombinovaná dvojhojdačka</t>
  </si>
  <si>
    <t>-1736483294</t>
  </si>
  <si>
    <t>49</t>
  </si>
  <si>
    <t>938902071</t>
  </si>
  <si>
    <t>Očistenie povrchu betónových konštrukcií tlakovou vodou</t>
  </si>
  <si>
    <t>-1093568587</t>
  </si>
  <si>
    <t>di</t>
  </si>
  <si>
    <t>938909311</t>
  </si>
  <si>
    <t>Odstránenie blata, prachu alebo hlineného nánosu, z povrchu podkladu alebo krytu bet. alebo asfalt.</t>
  </si>
  <si>
    <t>-833677197</t>
  </si>
  <si>
    <t>99</t>
  </si>
  <si>
    <t>Presun hmôt HSV</t>
  </si>
  <si>
    <t>51</t>
  </si>
  <si>
    <t>998223011</t>
  </si>
  <si>
    <t>Presun hmôt pre pozemné komunikácie s krytom dláždeným (822 2.3, 822 5.3) akejkoľvek dĺžky objektu</t>
  </si>
  <si>
    <t>t</t>
  </si>
  <si>
    <t>-1333189526</t>
  </si>
  <si>
    <t>VP</t>
  </si>
  <si>
    <t xml:space="preserve">  Práce naviac</t>
  </si>
  <si>
    <t>PN</t>
  </si>
  <si>
    <t>ZOZNAM FIGÚR</t>
  </si>
  <si>
    <t>Výmera</t>
  </si>
  <si>
    <t xml:space="preserve"> D201601_03</t>
  </si>
  <si>
    <t>Použitie figúry: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</si>
</sst>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33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0" fontId="18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1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4" fillId="4" borderId="0" xfId="0" applyFont="1" applyFill="1" applyAlignment="1" applyProtection="1">
      <alignment horizontal="center" vertical="center"/>
    </xf>
    <xf numFmtId="0" fontId="25" fillId="0" borderId="16" xfId="0" applyFont="1" applyBorder="1" applyAlignment="1" applyProtection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</xf>
    <xf numFmtId="0" fontId="25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1" fillId="0" borderId="19" xfId="0" applyNumberFormat="1" applyFont="1" applyBorder="1" applyAlignment="1" applyProtection="1">
      <alignment vertical="center"/>
    </xf>
    <xf numFmtId="4" fontId="31" fillId="0" borderId="20" xfId="0" applyNumberFormat="1" applyFont="1" applyBorder="1" applyAlignment="1" applyProtection="1">
      <alignment vertical="center"/>
    </xf>
    <xf numFmtId="166" fontId="31" fillId="0" borderId="20" xfId="0" applyNumberFormat="1" applyFont="1" applyBorder="1" applyAlignment="1" applyProtection="1">
      <alignment vertical="center"/>
    </xf>
    <xf numFmtId="4" fontId="31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4" fillId="4" borderId="0" xfId="0" applyFont="1" applyFill="1" applyAlignment="1" applyProtection="1">
      <alignment horizontal="right" vertical="center"/>
    </xf>
    <xf numFmtId="0" fontId="34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</xf>
    <xf numFmtId="167" fontId="6" fillId="0" borderId="0" xfId="0" applyNumberFormat="1" applyFont="1" applyAlignment="1" applyProtection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4" fillId="4" borderId="16" xfId="0" applyFont="1" applyFill="1" applyBorder="1" applyAlignment="1" applyProtection="1">
      <alignment horizontal="center" vertical="center" wrapText="1"/>
    </xf>
    <xf numFmtId="0" fontId="24" fillId="4" borderId="17" xfId="0" applyFont="1" applyFill="1" applyBorder="1" applyAlignment="1" applyProtection="1">
      <alignment horizontal="center" vertical="center" wrapText="1"/>
    </xf>
    <xf numFmtId="0" fontId="24" fillId="4" borderId="18" xfId="0" applyFont="1" applyFill="1" applyBorder="1" applyAlignment="1" applyProtection="1">
      <alignment horizontal="center" vertical="center" wrapText="1"/>
    </xf>
    <xf numFmtId="0" fontId="24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6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5" fillId="0" borderId="12" xfId="0" applyNumberFormat="1" applyFont="1" applyBorder="1" applyAlignment="1" applyProtection="1"/>
    <xf numFmtId="166" fontId="35" fillId="0" borderId="13" xfId="0" applyNumberFormat="1" applyFont="1" applyBorder="1" applyAlignment="1" applyProtection="1"/>
    <xf numFmtId="167" fontId="36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24" fillId="0" borderId="22" xfId="0" applyFont="1" applyBorder="1" applyAlignment="1" applyProtection="1">
      <alignment horizontal="center" vertical="center"/>
    </xf>
    <xf numFmtId="49" fontId="24" fillId="0" borderId="22" xfId="0" applyNumberFormat="1" applyFont="1" applyBorder="1" applyAlignment="1" applyProtection="1">
      <alignment horizontal="left" vertical="center" wrapText="1"/>
    </xf>
    <xf numFmtId="0" fontId="24" fillId="0" borderId="22" xfId="0" applyFont="1" applyBorder="1" applyAlignment="1" applyProtection="1">
      <alignment horizontal="left" vertical="center" wrapText="1"/>
    </xf>
    <xf numFmtId="0" fontId="24" fillId="0" borderId="22" xfId="0" applyFont="1" applyBorder="1" applyAlignment="1" applyProtection="1">
      <alignment horizontal="center" vertical="center" wrapText="1"/>
    </xf>
    <xf numFmtId="167" fontId="24" fillId="0" borderId="22" xfId="0" applyNumberFormat="1" applyFont="1" applyBorder="1" applyAlignment="1" applyProtection="1">
      <alignment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</xf>
    <xf numFmtId="166" fontId="25" fillId="0" borderId="0" xfId="0" applyNumberFormat="1" applyFont="1" applyBorder="1" applyAlignment="1" applyProtection="1">
      <alignment vertical="center"/>
    </xf>
    <xf numFmtId="166" fontId="25" fillId="0" borderId="15" xfId="0" applyNumberFormat="1" applyFont="1" applyBorder="1" applyAlignment="1" applyProtection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</xf>
    <xf numFmtId="49" fontId="39" fillId="0" borderId="22" xfId="0" applyNumberFormat="1" applyFont="1" applyBorder="1" applyAlignment="1" applyProtection="1">
      <alignment horizontal="left" vertical="center" wrapText="1"/>
    </xf>
    <xf numFmtId="0" fontId="39" fillId="0" borderId="22" xfId="0" applyFont="1" applyBorder="1" applyAlignment="1" applyProtection="1">
      <alignment horizontal="left" vertical="center" wrapText="1"/>
    </xf>
    <xf numFmtId="0" fontId="39" fillId="0" borderId="22" xfId="0" applyFont="1" applyBorder="1" applyAlignment="1" applyProtection="1">
      <alignment horizontal="center" vertical="center" wrapText="1"/>
    </xf>
    <xf numFmtId="167" fontId="39" fillId="0" borderId="22" xfId="0" applyNumberFormat="1" applyFont="1" applyBorder="1" applyAlignment="1" applyProtection="1">
      <alignment vertical="center"/>
    </xf>
    <xf numFmtId="167" fontId="39" fillId="2" borderId="22" xfId="0" applyNumberFormat="1" applyFont="1" applyFill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vertical="center"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167" fontId="0" fillId="0" borderId="22" xfId="0" applyNumberFormat="1" applyFont="1" applyBorder="1" applyAlignment="1" applyProtection="1">
      <alignment vertical="center"/>
    </xf>
    <xf numFmtId="0" fontId="23" fillId="2" borderId="22" xfId="0" applyFont="1" applyFill="1" applyBorder="1" applyAlignment="1" applyProtection="1">
      <alignment horizontal="left" vertical="center"/>
      <protection locked="0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164" fontId="18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4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4" fillId="4" borderId="6" xfId="0" applyFont="1" applyFill="1" applyBorder="1" applyAlignment="1" applyProtection="1">
      <alignment horizontal="center" vertical="center"/>
    </xf>
    <xf numFmtId="0" fontId="24" fillId="4" borderId="7" xfId="0" applyFont="1" applyFill="1" applyBorder="1" applyAlignment="1" applyProtection="1">
      <alignment horizontal="left" vertical="center"/>
    </xf>
    <xf numFmtId="0" fontId="24" fillId="4" borderId="7" xfId="0" applyFont="1" applyFill="1" applyBorder="1" applyAlignment="1" applyProtection="1">
      <alignment horizontal="center" vertical="center"/>
    </xf>
    <xf numFmtId="0" fontId="24" fillId="4" borderId="7" xfId="0" applyFont="1" applyFill="1" applyBorder="1" applyAlignment="1" applyProtection="1">
      <alignment horizontal="right" vertical="center"/>
    </xf>
    <xf numFmtId="0" fontId="24" fillId="4" borderId="8" xfId="0" applyFont="1" applyFill="1" applyBorder="1" applyAlignment="1" applyProtection="1">
      <alignment horizontal="left" vertical="center"/>
    </xf>
    <xf numFmtId="4" fontId="30" fillId="0" borderId="0" xfId="0" applyNumberFormat="1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 wrapText="1"/>
    </xf>
    <xf numFmtId="4" fontId="26" fillId="0" borderId="0" xfId="0" applyNumberFormat="1" applyFont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top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opLeftCell="A67" workbookViewId="0">
      <selection activeCell="BE5" sqref="BE5:BE34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>
      <c r="B4" s="21"/>
      <c r="C4" s="22"/>
      <c r="D4" s="23" t="s">
        <v>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9</v>
      </c>
      <c r="BE4" s="25" t="s">
        <v>10</v>
      </c>
      <c r="BS4" s="17" t="s">
        <v>6</v>
      </c>
    </row>
    <row r="5" spans="1:74" s="1" customFormat="1" ht="12" customHeight="1">
      <c r="B5" s="21"/>
      <c r="C5" s="22"/>
      <c r="D5" s="26" t="s">
        <v>11</v>
      </c>
      <c r="E5" s="22"/>
      <c r="F5" s="22"/>
      <c r="G5" s="22"/>
      <c r="H5" s="22"/>
      <c r="I5" s="22"/>
      <c r="J5" s="22"/>
      <c r="K5" s="281" t="s">
        <v>12</v>
      </c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2"/>
      <c r="AQ5" s="22"/>
      <c r="AR5" s="20"/>
      <c r="BE5" s="278" t="s">
        <v>13</v>
      </c>
      <c r="BS5" s="17" t="s">
        <v>6</v>
      </c>
    </row>
    <row r="6" spans="1:74" s="1" customFormat="1" ht="36.950000000000003" customHeight="1">
      <c r="B6" s="21"/>
      <c r="C6" s="22"/>
      <c r="D6" s="28" t="s">
        <v>14</v>
      </c>
      <c r="E6" s="22"/>
      <c r="F6" s="22"/>
      <c r="G6" s="22"/>
      <c r="H6" s="22"/>
      <c r="I6" s="22"/>
      <c r="J6" s="22"/>
      <c r="K6" s="283" t="s">
        <v>15</v>
      </c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2"/>
      <c r="AQ6" s="22"/>
      <c r="AR6" s="20"/>
      <c r="BE6" s="279"/>
      <c r="BS6" s="17" t="s">
        <v>6</v>
      </c>
    </row>
    <row r="7" spans="1:74" s="1" customFormat="1" ht="12" customHeight="1">
      <c r="B7" s="21"/>
      <c r="C7" s="22"/>
      <c r="D7" s="29" t="s">
        <v>16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17</v>
      </c>
      <c r="AL7" s="22"/>
      <c r="AM7" s="22"/>
      <c r="AN7" s="27" t="s">
        <v>1</v>
      </c>
      <c r="AO7" s="22"/>
      <c r="AP7" s="22"/>
      <c r="AQ7" s="22"/>
      <c r="AR7" s="20"/>
      <c r="BE7" s="279"/>
      <c r="BS7" s="17" t="s">
        <v>6</v>
      </c>
    </row>
    <row r="8" spans="1:74" s="1" customFormat="1" ht="12" customHeight="1">
      <c r="B8" s="21"/>
      <c r="C8" s="22"/>
      <c r="D8" s="29" t="s">
        <v>18</v>
      </c>
      <c r="E8" s="22"/>
      <c r="F8" s="22"/>
      <c r="G8" s="22"/>
      <c r="H8" s="22"/>
      <c r="I8" s="22"/>
      <c r="J8" s="22"/>
      <c r="K8" s="27" t="s">
        <v>19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20</v>
      </c>
      <c r="AL8" s="22"/>
      <c r="AM8" s="22"/>
      <c r="AN8" s="30"/>
      <c r="AO8" s="22"/>
      <c r="AP8" s="22"/>
      <c r="AQ8" s="22"/>
      <c r="AR8" s="20"/>
      <c r="BE8" s="279"/>
      <c r="BS8" s="17" t="s">
        <v>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9"/>
      <c r="BS9" s="17" t="s">
        <v>6</v>
      </c>
    </row>
    <row r="10" spans="1:74" s="1" customFormat="1" ht="12" customHeight="1">
      <c r="B10" s="21"/>
      <c r="C10" s="22"/>
      <c r="D10" s="29" t="s">
        <v>21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22</v>
      </c>
      <c r="AL10" s="22"/>
      <c r="AM10" s="22"/>
      <c r="AN10" s="27" t="s">
        <v>1</v>
      </c>
      <c r="AO10" s="22"/>
      <c r="AP10" s="22"/>
      <c r="AQ10" s="22"/>
      <c r="AR10" s="20"/>
      <c r="BE10" s="279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23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24</v>
      </c>
      <c r="AL11" s="22"/>
      <c r="AM11" s="22"/>
      <c r="AN11" s="27" t="s">
        <v>1</v>
      </c>
      <c r="AO11" s="22"/>
      <c r="AP11" s="22"/>
      <c r="AQ11" s="22"/>
      <c r="AR11" s="20"/>
      <c r="BE11" s="279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9"/>
      <c r="BS12" s="17" t="s">
        <v>6</v>
      </c>
    </row>
    <row r="13" spans="1:74" s="1" customFormat="1" ht="12" customHeight="1">
      <c r="B13" s="21"/>
      <c r="C13" s="22"/>
      <c r="D13" s="29" t="s">
        <v>25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22</v>
      </c>
      <c r="AL13" s="22"/>
      <c r="AM13" s="22"/>
      <c r="AN13" s="31" t="s">
        <v>26</v>
      </c>
      <c r="AO13" s="22"/>
      <c r="AP13" s="22"/>
      <c r="AQ13" s="22"/>
      <c r="AR13" s="20"/>
      <c r="BE13" s="279"/>
      <c r="BS13" s="17" t="s">
        <v>6</v>
      </c>
    </row>
    <row r="14" spans="1:74" ht="12.75">
      <c r="B14" s="21"/>
      <c r="C14" s="22"/>
      <c r="D14" s="22"/>
      <c r="E14" s="284" t="s">
        <v>26</v>
      </c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9" t="s">
        <v>24</v>
      </c>
      <c r="AL14" s="22"/>
      <c r="AM14" s="22"/>
      <c r="AN14" s="31" t="s">
        <v>26</v>
      </c>
      <c r="AO14" s="22"/>
      <c r="AP14" s="22"/>
      <c r="AQ14" s="22"/>
      <c r="AR14" s="20"/>
      <c r="BE14" s="279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9"/>
      <c r="BS15" s="17" t="s">
        <v>4</v>
      </c>
    </row>
    <row r="16" spans="1:74" s="1" customFormat="1" ht="12" customHeight="1">
      <c r="B16" s="21"/>
      <c r="C16" s="22"/>
      <c r="D16" s="29" t="s">
        <v>27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22</v>
      </c>
      <c r="AL16" s="22"/>
      <c r="AM16" s="22"/>
      <c r="AN16" s="27" t="s">
        <v>1</v>
      </c>
      <c r="AO16" s="22"/>
      <c r="AP16" s="22"/>
      <c r="AQ16" s="22"/>
      <c r="AR16" s="20"/>
      <c r="BE16" s="279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28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24</v>
      </c>
      <c r="AL17" s="22"/>
      <c r="AM17" s="22"/>
      <c r="AN17" s="27" t="s">
        <v>1</v>
      </c>
      <c r="AO17" s="22"/>
      <c r="AP17" s="22"/>
      <c r="AQ17" s="22"/>
      <c r="AR17" s="20"/>
      <c r="BE17" s="279"/>
      <c r="BS17" s="17" t="s">
        <v>29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9"/>
      <c r="BS18" s="17" t="s">
        <v>30</v>
      </c>
    </row>
    <row r="19" spans="1:71" s="1" customFormat="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22</v>
      </c>
      <c r="AL19" s="22"/>
      <c r="AM19" s="22"/>
      <c r="AN19" s="27" t="s">
        <v>1</v>
      </c>
      <c r="AO19" s="22"/>
      <c r="AP19" s="22"/>
      <c r="AQ19" s="22"/>
      <c r="AR19" s="20"/>
      <c r="BE19" s="279"/>
      <c r="BS19" s="17" t="s">
        <v>30</v>
      </c>
    </row>
    <row r="20" spans="1:71" s="1" customFormat="1" ht="18.399999999999999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24</v>
      </c>
      <c r="AL20" s="22"/>
      <c r="AM20" s="22"/>
      <c r="AN20" s="27" t="s">
        <v>1</v>
      </c>
      <c r="AO20" s="22"/>
      <c r="AP20" s="22"/>
      <c r="AQ20" s="22"/>
      <c r="AR20" s="20"/>
      <c r="BE20" s="279"/>
      <c r="BS20" s="17" t="s">
        <v>29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9"/>
    </row>
    <row r="22" spans="1:71" s="1" customFormat="1" ht="12" customHeight="1">
      <c r="B22" s="21"/>
      <c r="C22" s="22"/>
      <c r="D22" s="29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9"/>
    </row>
    <row r="23" spans="1:71" s="1" customFormat="1" ht="16.5" customHeight="1">
      <c r="B23" s="21"/>
      <c r="C23" s="22"/>
      <c r="D23" s="22"/>
      <c r="E23" s="286" t="s">
        <v>1</v>
      </c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2"/>
      <c r="AP23" s="22"/>
      <c r="AQ23" s="22"/>
      <c r="AR23" s="20"/>
      <c r="BE23" s="279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9"/>
    </row>
    <row r="25" spans="1:71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9"/>
    </row>
    <row r="26" spans="1:71" s="2" customFormat="1" ht="25.9" customHeight="1">
      <c r="A26" s="34"/>
      <c r="B26" s="35"/>
      <c r="C26" s="36"/>
      <c r="D26" s="37" t="s">
        <v>34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7">
        <f>ROUND(AG94,2)</f>
        <v>0</v>
      </c>
      <c r="AL26" s="288"/>
      <c r="AM26" s="288"/>
      <c r="AN26" s="288"/>
      <c r="AO26" s="288"/>
      <c r="AP26" s="36"/>
      <c r="AQ26" s="36"/>
      <c r="AR26" s="39"/>
      <c r="BE26" s="279"/>
    </row>
    <row r="27" spans="1:71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9"/>
    </row>
    <row r="28" spans="1:71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9" t="s">
        <v>35</v>
      </c>
      <c r="M28" s="289"/>
      <c r="N28" s="289"/>
      <c r="O28" s="289"/>
      <c r="P28" s="289"/>
      <c r="Q28" s="36"/>
      <c r="R28" s="36"/>
      <c r="S28" s="36"/>
      <c r="T28" s="36"/>
      <c r="U28" s="36"/>
      <c r="V28" s="36"/>
      <c r="W28" s="289" t="s">
        <v>36</v>
      </c>
      <c r="X28" s="289"/>
      <c r="Y28" s="289"/>
      <c r="Z28" s="289"/>
      <c r="AA28" s="289"/>
      <c r="AB28" s="289"/>
      <c r="AC28" s="289"/>
      <c r="AD28" s="289"/>
      <c r="AE28" s="289"/>
      <c r="AF28" s="36"/>
      <c r="AG28" s="36"/>
      <c r="AH28" s="36"/>
      <c r="AI28" s="36"/>
      <c r="AJ28" s="36"/>
      <c r="AK28" s="289" t="s">
        <v>37</v>
      </c>
      <c r="AL28" s="289"/>
      <c r="AM28" s="289"/>
      <c r="AN28" s="289"/>
      <c r="AO28" s="289"/>
      <c r="AP28" s="36"/>
      <c r="AQ28" s="36"/>
      <c r="AR28" s="39"/>
      <c r="BE28" s="279"/>
    </row>
    <row r="29" spans="1:71" s="3" customFormat="1" ht="14.45" customHeight="1">
      <c r="B29" s="40"/>
      <c r="C29" s="41"/>
      <c r="D29" s="29" t="s">
        <v>38</v>
      </c>
      <c r="E29" s="41"/>
      <c r="F29" s="42" t="s">
        <v>39</v>
      </c>
      <c r="G29" s="41"/>
      <c r="H29" s="41"/>
      <c r="I29" s="41"/>
      <c r="J29" s="41"/>
      <c r="K29" s="41"/>
      <c r="L29" s="292">
        <v>0.2</v>
      </c>
      <c r="M29" s="291"/>
      <c r="N29" s="291"/>
      <c r="O29" s="291"/>
      <c r="P29" s="291"/>
      <c r="Q29" s="43"/>
      <c r="R29" s="43"/>
      <c r="S29" s="43"/>
      <c r="T29" s="43"/>
      <c r="U29" s="43"/>
      <c r="V29" s="43"/>
      <c r="W29" s="290">
        <f>ROUND(AZ94, 2)</f>
        <v>0</v>
      </c>
      <c r="X29" s="291"/>
      <c r="Y29" s="291"/>
      <c r="Z29" s="291"/>
      <c r="AA29" s="291"/>
      <c r="AB29" s="291"/>
      <c r="AC29" s="291"/>
      <c r="AD29" s="291"/>
      <c r="AE29" s="291"/>
      <c r="AF29" s="43"/>
      <c r="AG29" s="43"/>
      <c r="AH29" s="43"/>
      <c r="AI29" s="43"/>
      <c r="AJ29" s="43"/>
      <c r="AK29" s="290">
        <f>ROUND(AV94, 2)</f>
        <v>0</v>
      </c>
      <c r="AL29" s="291"/>
      <c r="AM29" s="291"/>
      <c r="AN29" s="291"/>
      <c r="AO29" s="291"/>
      <c r="AP29" s="43"/>
      <c r="AQ29" s="43"/>
      <c r="AR29" s="44"/>
      <c r="AS29" s="45"/>
      <c r="AT29" s="45"/>
      <c r="AU29" s="45"/>
      <c r="AV29" s="45"/>
      <c r="AW29" s="45"/>
      <c r="AX29" s="45"/>
      <c r="AY29" s="45"/>
      <c r="AZ29" s="45"/>
      <c r="BE29" s="280"/>
    </row>
    <row r="30" spans="1:71" s="3" customFormat="1" ht="14.45" customHeight="1">
      <c r="B30" s="40"/>
      <c r="C30" s="41"/>
      <c r="D30" s="41"/>
      <c r="E30" s="41"/>
      <c r="F30" s="42" t="s">
        <v>40</v>
      </c>
      <c r="G30" s="41"/>
      <c r="H30" s="41"/>
      <c r="I30" s="41"/>
      <c r="J30" s="41"/>
      <c r="K30" s="41"/>
      <c r="L30" s="292">
        <v>0.2</v>
      </c>
      <c r="M30" s="291"/>
      <c r="N30" s="291"/>
      <c r="O30" s="291"/>
      <c r="P30" s="291"/>
      <c r="Q30" s="43"/>
      <c r="R30" s="43"/>
      <c r="S30" s="43"/>
      <c r="T30" s="43"/>
      <c r="U30" s="43"/>
      <c r="V30" s="43"/>
      <c r="W30" s="290">
        <f>ROUND(BA94, 2)</f>
        <v>0</v>
      </c>
      <c r="X30" s="291"/>
      <c r="Y30" s="291"/>
      <c r="Z30" s="291"/>
      <c r="AA30" s="291"/>
      <c r="AB30" s="291"/>
      <c r="AC30" s="291"/>
      <c r="AD30" s="291"/>
      <c r="AE30" s="291"/>
      <c r="AF30" s="43"/>
      <c r="AG30" s="43"/>
      <c r="AH30" s="43"/>
      <c r="AI30" s="43"/>
      <c r="AJ30" s="43"/>
      <c r="AK30" s="290">
        <f>ROUND(AW94, 2)</f>
        <v>0</v>
      </c>
      <c r="AL30" s="291"/>
      <c r="AM30" s="291"/>
      <c r="AN30" s="291"/>
      <c r="AO30" s="291"/>
      <c r="AP30" s="43"/>
      <c r="AQ30" s="43"/>
      <c r="AR30" s="44"/>
      <c r="AS30" s="45"/>
      <c r="AT30" s="45"/>
      <c r="AU30" s="45"/>
      <c r="AV30" s="45"/>
      <c r="AW30" s="45"/>
      <c r="AX30" s="45"/>
      <c r="AY30" s="45"/>
      <c r="AZ30" s="45"/>
      <c r="BE30" s="280"/>
    </row>
    <row r="31" spans="1:71" s="3" customFormat="1" ht="14.45" hidden="1" customHeight="1">
      <c r="B31" s="40"/>
      <c r="C31" s="41"/>
      <c r="D31" s="41"/>
      <c r="E31" s="41"/>
      <c r="F31" s="29" t="s">
        <v>41</v>
      </c>
      <c r="G31" s="41"/>
      <c r="H31" s="41"/>
      <c r="I31" s="41"/>
      <c r="J31" s="41"/>
      <c r="K31" s="41"/>
      <c r="L31" s="295">
        <v>0.2</v>
      </c>
      <c r="M31" s="294"/>
      <c r="N31" s="294"/>
      <c r="O31" s="294"/>
      <c r="P31" s="294"/>
      <c r="Q31" s="41"/>
      <c r="R31" s="41"/>
      <c r="S31" s="41"/>
      <c r="T31" s="41"/>
      <c r="U31" s="41"/>
      <c r="V31" s="41"/>
      <c r="W31" s="293">
        <f>ROUND(BB94, 2)</f>
        <v>0</v>
      </c>
      <c r="X31" s="294"/>
      <c r="Y31" s="294"/>
      <c r="Z31" s="294"/>
      <c r="AA31" s="294"/>
      <c r="AB31" s="294"/>
      <c r="AC31" s="294"/>
      <c r="AD31" s="294"/>
      <c r="AE31" s="294"/>
      <c r="AF31" s="41"/>
      <c r="AG31" s="41"/>
      <c r="AH31" s="41"/>
      <c r="AI31" s="41"/>
      <c r="AJ31" s="41"/>
      <c r="AK31" s="293">
        <v>0</v>
      </c>
      <c r="AL31" s="294"/>
      <c r="AM31" s="294"/>
      <c r="AN31" s="294"/>
      <c r="AO31" s="294"/>
      <c r="AP31" s="41"/>
      <c r="AQ31" s="41"/>
      <c r="AR31" s="46"/>
      <c r="BE31" s="280"/>
    </row>
    <row r="32" spans="1:71" s="3" customFormat="1" ht="14.45" hidden="1" customHeight="1">
      <c r="B32" s="40"/>
      <c r="C32" s="41"/>
      <c r="D32" s="41"/>
      <c r="E32" s="41"/>
      <c r="F32" s="29" t="s">
        <v>42</v>
      </c>
      <c r="G32" s="41"/>
      <c r="H32" s="41"/>
      <c r="I32" s="41"/>
      <c r="J32" s="41"/>
      <c r="K32" s="41"/>
      <c r="L32" s="295">
        <v>0.2</v>
      </c>
      <c r="M32" s="294"/>
      <c r="N32" s="294"/>
      <c r="O32" s="294"/>
      <c r="P32" s="294"/>
      <c r="Q32" s="41"/>
      <c r="R32" s="41"/>
      <c r="S32" s="41"/>
      <c r="T32" s="41"/>
      <c r="U32" s="41"/>
      <c r="V32" s="41"/>
      <c r="W32" s="293">
        <f>ROUND(BC94, 2)</f>
        <v>0</v>
      </c>
      <c r="X32" s="294"/>
      <c r="Y32" s="294"/>
      <c r="Z32" s="294"/>
      <c r="AA32" s="294"/>
      <c r="AB32" s="294"/>
      <c r="AC32" s="294"/>
      <c r="AD32" s="294"/>
      <c r="AE32" s="294"/>
      <c r="AF32" s="41"/>
      <c r="AG32" s="41"/>
      <c r="AH32" s="41"/>
      <c r="AI32" s="41"/>
      <c r="AJ32" s="41"/>
      <c r="AK32" s="293">
        <v>0</v>
      </c>
      <c r="AL32" s="294"/>
      <c r="AM32" s="294"/>
      <c r="AN32" s="294"/>
      <c r="AO32" s="294"/>
      <c r="AP32" s="41"/>
      <c r="AQ32" s="41"/>
      <c r="AR32" s="46"/>
      <c r="BE32" s="280"/>
    </row>
    <row r="33" spans="1:57" s="3" customFormat="1" ht="14.45" hidden="1" customHeight="1">
      <c r="B33" s="40"/>
      <c r="C33" s="41"/>
      <c r="D33" s="41"/>
      <c r="E33" s="41"/>
      <c r="F33" s="42" t="s">
        <v>43</v>
      </c>
      <c r="G33" s="41"/>
      <c r="H33" s="41"/>
      <c r="I33" s="41"/>
      <c r="J33" s="41"/>
      <c r="K33" s="41"/>
      <c r="L33" s="292">
        <v>0</v>
      </c>
      <c r="M33" s="291"/>
      <c r="N33" s="291"/>
      <c r="O33" s="291"/>
      <c r="P33" s="291"/>
      <c r="Q33" s="43"/>
      <c r="R33" s="43"/>
      <c r="S33" s="43"/>
      <c r="T33" s="43"/>
      <c r="U33" s="43"/>
      <c r="V33" s="43"/>
      <c r="W33" s="290">
        <f>ROUND(BD94, 2)</f>
        <v>0</v>
      </c>
      <c r="X33" s="291"/>
      <c r="Y33" s="291"/>
      <c r="Z33" s="291"/>
      <c r="AA33" s="291"/>
      <c r="AB33" s="291"/>
      <c r="AC33" s="291"/>
      <c r="AD33" s="291"/>
      <c r="AE33" s="291"/>
      <c r="AF33" s="43"/>
      <c r="AG33" s="43"/>
      <c r="AH33" s="43"/>
      <c r="AI33" s="43"/>
      <c r="AJ33" s="43"/>
      <c r="AK33" s="290">
        <v>0</v>
      </c>
      <c r="AL33" s="291"/>
      <c r="AM33" s="291"/>
      <c r="AN33" s="291"/>
      <c r="AO33" s="291"/>
      <c r="AP33" s="43"/>
      <c r="AQ33" s="43"/>
      <c r="AR33" s="44"/>
      <c r="AS33" s="45"/>
      <c r="AT33" s="45"/>
      <c r="AU33" s="45"/>
      <c r="AV33" s="45"/>
      <c r="AW33" s="45"/>
      <c r="AX33" s="45"/>
      <c r="AY33" s="45"/>
      <c r="AZ33" s="45"/>
      <c r="BE33" s="280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9"/>
    </row>
    <row r="35" spans="1:57" s="2" customFormat="1" ht="25.9" customHeight="1">
      <c r="A35" s="34"/>
      <c r="B35" s="35"/>
      <c r="C35" s="47"/>
      <c r="D35" s="48" t="s">
        <v>44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45</v>
      </c>
      <c r="U35" s="49"/>
      <c r="V35" s="49"/>
      <c r="W35" s="49"/>
      <c r="X35" s="296" t="s">
        <v>46</v>
      </c>
      <c r="Y35" s="297"/>
      <c r="Z35" s="297"/>
      <c r="AA35" s="297"/>
      <c r="AB35" s="297"/>
      <c r="AC35" s="49"/>
      <c r="AD35" s="49"/>
      <c r="AE35" s="49"/>
      <c r="AF35" s="49"/>
      <c r="AG35" s="49"/>
      <c r="AH35" s="49"/>
      <c r="AI35" s="49"/>
      <c r="AJ35" s="49"/>
      <c r="AK35" s="298">
        <f>SUM(AK26:AK33)</f>
        <v>0</v>
      </c>
      <c r="AL35" s="297"/>
      <c r="AM35" s="297"/>
      <c r="AN35" s="297"/>
      <c r="AO35" s="299"/>
      <c r="AP35" s="47"/>
      <c r="AQ35" s="47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1:57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1:57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1:57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1:57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2" customFormat="1" ht="14.45" customHeight="1">
      <c r="B49" s="51"/>
      <c r="C49" s="52"/>
      <c r="D49" s="53" t="s">
        <v>47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 t="s">
        <v>48</v>
      </c>
      <c r="AI49" s="54"/>
      <c r="AJ49" s="54"/>
      <c r="AK49" s="54"/>
      <c r="AL49" s="54"/>
      <c r="AM49" s="54"/>
      <c r="AN49" s="54"/>
      <c r="AO49" s="54"/>
      <c r="AP49" s="52"/>
      <c r="AQ49" s="52"/>
      <c r="AR49" s="55"/>
    </row>
    <row r="50" spans="1:57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6" t="s">
        <v>49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6" t="s">
        <v>50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6" t="s">
        <v>49</v>
      </c>
      <c r="AI60" s="38"/>
      <c r="AJ60" s="38"/>
      <c r="AK60" s="38"/>
      <c r="AL60" s="38"/>
      <c r="AM60" s="56" t="s">
        <v>50</v>
      </c>
      <c r="AN60" s="38"/>
      <c r="AO60" s="38"/>
      <c r="AP60" s="36"/>
      <c r="AQ60" s="36"/>
      <c r="AR60" s="39"/>
      <c r="BE60" s="34"/>
    </row>
    <row r="61" spans="1:57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53" t="s">
        <v>51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3" t="s">
        <v>52</v>
      </c>
      <c r="AI64" s="57"/>
      <c r="AJ64" s="57"/>
      <c r="AK64" s="57"/>
      <c r="AL64" s="57"/>
      <c r="AM64" s="57"/>
      <c r="AN64" s="57"/>
      <c r="AO64" s="57"/>
      <c r="AP64" s="36"/>
      <c r="AQ64" s="36"/>
      <c r="AR64" s="39"/>
      <c r="BE64" s="34"/>
    </row>
    <row r="65" spans="1:57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6" t="s">
        <v>49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6" t="s">
        <v>50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6" t="s">
        <v>49</v>
      </c>
      <c r="AI75" s="38"/>
      <c r="AJ75" s="38"/>
      <c r="AK75" s="38"/>
      <c r="AL75" s="38"/>
      <c r="AM75" s="56" t="s">
        <v>50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39"/>
      <c r="BE77" s="34"/>
    </row>
    <row r="81" spans="1:91" s="2" customFormat="1" ht="6.95" customHeight="1">
      <c r="A81" s="34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39"/>
      <c r="BE81" s="34"/>
    </row>
    <row r="82" spans="1:91" s="2" customFormat="1" ht="24.95" customHeight="1">
      <c r="A82" s="34"/>
      <c r="B82" s="35"/>
      <c r="C82" s="23" t="s">
        <v>53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9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1:91" s="4" customFormat="1" ht="12" customHeight="1">
      <c r="B84" s="62"/>
      <c r="C84" s="29" t="s">
        <v>11</v>
      </c>
      <c r="D84" s="63"/>
      <c r="E84" s="63"/>
      <c r="F84" s="63"/>
      <c r="G84" s="63"/>
      <c r="H84" s="63"/>
      <c r="I84" s="63"/>
      <c r="J84" s="63"/>
      <c r="K84" s="63"/>
      <c r="L84" s="63" t="str">
        <f>K5</f>
        <v>D201601_2021</v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4"/>
    </row>
    <row r="85" spans="1:91" s="5" customFormat="1" ht="36.950000000000003" customHeight="1">
      <c r="B85" s="65"/>
      <c r="C85" s="66" t="s">
        <v>14</v>
      </c>
      <c r="D85" s="67"/>
      <c r="E85" s="67"/>
      <c r="F85" s="67"/>
      <c r="G85" s="67"/>
      <c r="H85" s="67"/>
      <c r="I85" s="67"/>
      <c r="J85" s="67"/>
      <c r="K85" s="67"/>
      <c r="L85" s="300" t="str">
        <f>K6</f>
        <v>Detské ihrisko</v>
      </c>
      <c r="M85" s="301"/>
      <c r="N85" s="301"/>
      <c r="O85" s="301"/>
      <c r="P85" s="301"/>
      <c r="Q85" s="301"/>
      <c r="R85" s="301"/>
      <c r="S85" s="301"/>
      <c r="T85" s="301"/>
      <c r="U85" s="301"/>
      <c r="V85" s="301"/>
      <c r="W85" s="301"/>
      <c r="X85" s="301"/>
      <c r="Y85" s="301"/>
      <c r="Z85" s="301"/>
      <c r="AA85" s="301"/>
      <c r="AB85" s="301"/>
      <c r="AC85" s="301"/>
      <c r="AD85" s="301"/>
      <c r="AE85" s="301"/>
      <c r="AF85" s="301"/>
      <c r="AG85" s="301"/>
      <c r="AH85" s="301"/>
      <c r="AI85" s="301"/>
      <c r="AJ85" s="301"/>
      <c r="AK85" s="301"/>
      <c r="AL85" s="301"/>
      <c r="AM85" s="301"/>
      <c r="AN85" s="301"/>
      <c r="AO85" s="301"/>
      <c r="AP85" s="67"/>
      <c r="AQ85" s="67"/>
      <c r="AR85" s="68"/>
    </row>
    <row r="86" spans="1:9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91" s="2" customFormat="1" ht="12" customHeight="1">
      <c r="A87" s="34"/>
      <c r="B87" s="35"/>
      <c r="C87" s="29" t="s">
        <v>18</v>
      </c>
      <c r="D87" s="36"/>
      <c r="E87" s="36"/>
      <c r="F87" s="36"/>
      <c r="G87" s="36"/>
      <c r="H87" s="36"/>
      <c r="I87" s="36"/>
      <c r="J87" s="36"/>
      <c r="K87" s="36"/>
      <c r="L87" s="69" t="str">
        <f>IF(K8="","",K8)</f>
        <v>Dolné Otrokovce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20</v>
      </c>
      <c r="AJ87" s="36"/>
      <c r="AK87" s="36"/>
      <c r="AL87" s="36"/>
      <c r="AM87" s="302" t="str">
        <f>IF(AN8= "","",AN8)</f>
        <v/>
      </c>
      <c r="AN87" s="302"/>
      <c r="AO87" s="36"/>
      <c r="AP87" s="36"/>
      <c r="AQ87" s="36"/>
      <c r="AR87" s="39"/>
      <c r="BE87" s="34"/>
    </row>
    <row r="88" spans="1:9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91" s="2" customFormat="1" ht="25.7" customHeight="1">
      <c r="A89" s="34"/>
      <c r="B89" s="35"/>
      <c r="C89" s="29" t="s">
        <v>21</v>
      </c>
      <c r="D89" s="36"/>
      <c r="E89" s="36"/>
      <c r="F89" s="36"/>
      <c r="G89" s="36"/>
      <c r="H89" s="36"/>
      <c r="I89" s="36"/>
      <c r="J89" s="36"/>
      <c r="K89" s="36"/>
      <c r="L89" s="63" t="str">
        <f>IF(E11= "","",E11)</f>
        <v>Obec Dolné Otrokovce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27</v>
      </c>
      <c r="AJ89" s="36"/>
      <c r="AK89" s="36"/>
      <c r="AL89" s="36"/>
      <c r="AM89" s="303" t="str">
        <f>IF(E17="","",E17)</f>
        <v>3MP ateliér, s.r.o., Ing.arch. Matej Dudon AA</v>
      </c>
      <c r="AN89" s="304"/>
      <c r="AO89" s="304"/>
      <c r="AP89" s="304"/>
      <c r="AQ89" s="36"/>
      <c r="AR89" s="39"/>
      <c r="AS89" s="305" t="s">
        <v>54</v>
      </c>
      <c r="AT89" s="306"/>
      <c r="AU89" s="71"/>
      <c r="AV89" s="71"/>
      <c r="AW89" s="71"/>
      <c r="AX89" s="71"/>
      <c r="AY89" s="71"/>
      <c r="AZ89" s="71"/>
      <c r="BA89" s="71"/>
      <c r="BB89" s="71"/>
      <c r="BC89" s="71"/>
      <c r="BD89" s="72"/>
      <c r="BE89" s="34"/>
    </row>
    <row r="90" spans="1:91" s="2" customFormat="1" ht="15.2" customHeight="1">
      <c r="A90" s="34"/>
      <c r="B90" s="35"/>
      <c r="C90" s="29" t="s">
        <v>25</v>
      </c>
      <c r="D90" s="36"/>
      <c r="E90" s="36"/>
      <c r="F90" s="36"/>
      <c r="G90" s="36"/>
      <c r="H90" s="36"/>
      <c r="I90" s="36"/>
      <c r="J90" s="36"/>
      <c r="K90" s="36"/>
      <c r="L90" s="63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303" t="str">
        <f>IF(E20="","",E20)</f>
        <v>Dudon</v>
      </c>
      <c r="AN90" s="304"/>
      <c r="AO90" s="304"/>
      <c r="AP90" s="304"/>
      <c r="AQ90" s="36"/>
      <c r="AR90" s="39"/>
      <c r="AS90" s="307"/>
      <c r="AT90" s="308"/>
      <c r="AU90" s="73"/>
      <c r="AV90" s="73"/>
      <c r="AW90" s="73"/>
      <c r="AX90" s="73"/>
      <c r="AY90" s="73"/>
      <c r="AZ90" s="73"/>
      <c r="BA90" s="73"/>
      <c r="BB90" s="73"/>
      <c r="BC90" s="73"/>
      <c r="BD90" s="74"/>
      <c r="BE90" s="34"/>
    </row>
    <row r="91" spans="1:91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309"/>
      <c r="AT91" s="310"/>
      <c r="AU91" s="75"/>
      <c r="AV91" s="75"/>
      <c r="AW91" s="75"/>
      <c r="AX91" s="75"/>
      <c r="AY91" s="75"/>
      <c r="AZ91" s="75"/>
      <c r="BA91" s="75"/>
      <c r="BB91" s="75"/>
      <c r="BC91" s="75"/>
      <c r="BD91" s="76"/>
      <c r="BE91" s="34"/>
    </row>
    <row r="92" spans="1:91" s="2" customFormat="1" ht="29.25" customHeight="1">
      <c r="A92" s="34"/>
      <c r="B92" s="35"/>
      <c r="C92" s="311" t="s">
        <v>55</v>
      </c>
      <c r="D92" s="312"/>
      <c r="E92" s="312"/>
      <c r="F92" s="312"/>
      <c r="G92" s="312"/>
      <c r="H92" s="77"/>
      <c r="I92" s="313" t="s">
        <v>56</v>
      </c>
      <c r="J92" s="312"/>
      <c r="K92" s="312"/>
      <c r="L92" s="312"/>
      <c r="M92" s="312"/>
      <c r="N92" s="312"/>
      <c r="O92" s="312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2"/>
      <c r="AD92" s="312"/>
      <c r="AE92" s="312"/>
      <c r="AF92" s="312"/>
      <c r="AG92" s="314" t="s">
        <v>57</v>
      </c>
      <c r="AH92" s="312"/>
      <c r="AI92" s="312"/>
      <c r="AJ92" s="312"/>
      <c r="AK92" s="312"/>
      <c r="AL92" s="312"/>
      <c r="AM92" s="312"/>
      <c r="AN92" s="313" t="s">
        <v>58</v>
      </c>
      <c r="AO92" s="312"/>
      <c r="AP92" s="315"/>
      <c r="AQ92" s="78" t="s">
        <v>59</v>
      </c>
      <c r="AR92" s="39"/>
      <c r="AS92" s="79" t="s">
        <v>60</v>
      </c>
      <c r="AT92" s="80" t="s">
        <v>61</v>
      </c>
      <c r="AU92" s="80" t="s">
        <v>62</v>
      </c>
      <c r="AV92" s="80" t="s">
        <v>63</v>
      </c>
      <c r="AW92" s="80" t="s">
        <v>64</v>
      </c>
      <c r="AX92" s="80" t="s">
        <v>65</v>
      </c>
      <c r="AY92" s="80" t="s">
        <v>66</v>
      </c>
      <c r="AZ92" s="80" t="s">
        <v>67</v>
      </c>
      <c r="BA92" s="80" t="s">
        <v>68</v>
      </c>
      <c r="BB92" s="80" t="s">
        <v>69</v>
      </c>
      <c r="BC92" s="80" t="s">
        <v>70</v>
      </c>
      <c r="BD92" s="81" t="s">
        <v>71</v>
      </c>
      <c r="BE92" s="34"/>
    </row>
    <row r="93" spans="1:91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82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4"/>
      <c r="BE93" s="34"/>
    </row>
    <row r="94" spans="1:91" s="6" customFormat="1" ht="32.450000000000003" customHeight="1">
      <c r="B94" s="85"/>
      <c r="C94" s="86" t="s">
        <v>72</v>
      </c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319">
        <f>ROUND(AG95,2)</f>
        <v>0</v>
      </c>
      <c r="AH94" s="319"/>
      <c r="AI94" s="319"/>
      <c r="AJ94" s="319"/>
      <c r="AK94" s="319"/>
      <c r="AL94" s="319"/>
      <c r="AM94" s="319"/>
      <c r="AN94" s="320">
        <f>SUM(AG94,AT94)</f>
        <v>0</v>
      </c>
      <c r="AO94" s="320"/>
      <c r="AP94" s="320"/>
      <c r="AQ94" s="89" t="s">
        <v>1</v>
      </c>
      <c r="AR94" s="90"/>
      <c r="AS94" s="91">
        <f>ROUND(AS95,2)</f>
        <v>0</v>
      </c>
      <c r="AT94" s="92">
        <f>ROUND(SUM(AV94:AW94),2)</f>
        <v>0</v>
      </c>
      <c r="AU94" s="93">
        <f>ROUND(AU95,5)</f>
        <v>0</v>
      </c>
      <c r="AV94" s="92">
        <f>ROUND(AZ94*L29,2)</f>
        <v>0</v>
      </c>
      <c r="AW94" s="92">
        <f>ROUND(BA94*L30,2)</f>
        <v>0</v>
      </c>
      <c r="AX94" s="92">
        <f>ROUND(BB94*L29,2)</f>
        <v>0</v>
      </c>
      <c r="AY94" s="92">
        <f>ROUND(BC94*L30,2)</f>
        <v>0</v>
      </c>
      <c r="AZ94" s="92">
        <f>ROUND(AZ95,2)</f>
        <v>0</v>
      </c>
      <c r="BA94" s="92">
        <f>ROUND(BA95,2)</f>
        <v>0</v>
      </c>
      <c r="BB94" s="92">
        <f>ROUND(BB95,2)</f>
        <v>0</v>
      </c>
      <c r="BC94" s="92">
        <f>ROUND(BC95,2)</f>
        <v>0</v>
      </c>
      <c r="BD94" s="94">
        <f>ROUND(BD95,2)</f>
        <v>0</v>
      </c>
      <c r="BS94" s="95" t="s">
        <v>73</v>
      </c>
      <c r="BT94" s="95" t="s">
        <v>74</v>
      </c>
      <c r="BU94" s="96" t="s">
        <v>75</v>
      </c>
      <c r="BV94" s="95" t="s">
        <v>76</v>
      </c>
      <c r="BW94" s="95" t="s">
        <v>5</v>
      </c>
      <c r="BX94" s="95" t="s">
        <v>77</v>
      </c>
      <c r="CL94" s="95" t="s">
        <v>1</v>
      </c>
    </row>
    <row r="95" spans="1:91" s="7" customFormat="1" ht="24.75" customHeight="1">
      <c r="A95" s="97" t="s">
        <v>78</v>
      </c>
      <c r="B95" s="98"/>
      <c r="C95" s="99"/>
      <c r="D95" s="318" t="s">
        <v>79</v>
      </c>
      <c r="E95" s="318"/>
      <c r="F95" s="318"/>
      <c r="G95" s="318"/>
      <c r="H95" s="318"/>
      <c r="I95" s="100"/>
      <c r="J95" s="318" t="s">
        <v>80</v>
      </c>
      <c r="K95" s="318"/>
      <c r="L95" s="318"/>
      <c r="M95" s="318"/>
      <c r="N95" s="318"/>
      <c r="O95" s="318"/>
      <c r="P95" s="318"/>
      <c r="Q95" s="318"/>
      <c r="R95" s="318"/>
      <c r="S95" s="318"/>
      <c r="T95" s="318"/>
      <c r="U95" s="318"/>
      <c r="V95" s="318"/>
      <c r="W95" s="318"/>
      <c r="X95" s="318"/>
      <c r="Y95" s="318"/>
      <c r="Z95" s="318"/>
      <c r="AA95" s="318"/>
      <c r="AB95" s="318"/>
      <c r="AC95" s="318"/>
      <c r="AD95" s="318"/>
      <c r="AE95" s="318"/>
      <c r="AF95" s="318"/>
      <c r="AG95" s="316">
        <f>'D201601_03 - SO.03 - Dets...'!J30</f>
        <v>0</v>
      </c>
      <c r="AH95" s="317"/>
      <c r="AI95" s="317"/>
      <c r="AJ95" s="317"/>
      <c r="AK95" s="317"/>
      <c r="AL95" s="317"/>
      <c r="AM95" s="317"/>
      <c r="AN95" s="316">
        <f>SUM(AG95,AT95)</f>
        <v>0</v>
      </c>
      <c r="AO95" s="317"/>
      <c r="AP95" s="317"/>
      <c r="AQ95" s="101" t="s">
        <v>81</v>
      </c>
      <c r="AR95" s="102"/>
      <c r="AS95" s="103">
        <v>0</v>
      </c>
      <c r="AT95" s="104">
        <f>ROUND(SUM(AV95:AW95),2)</f>
        <v>0</v>
      </c>
      <c r="AU95" s="105">
        <f>'D201601_03 - SO.03 - Dets...'!P124</f>
        <v>0</v>
      </c>
      <c r="AV95" s="104">
        <f>'D201601_03 - SO.03 - Dets...'!J33</f>
        <v>0</v>
      </c>
      <c r="AW95" s="104">
        <f>'D201601_03 - SO.03 - Dets...'!J34</f>
        <v>0</v>
      </c>
      <c r="AX95" s="104">
        <f>'D201601_03 - SO.03 - Dets...'!J35</f>
        <v>0</v>
      </c>
      <c r="AY95" s="104">
        <f>'D201601_03 - SO.03 - Dets...'!J36</f>
        <v>0</v>
      </c>
      <c r="AZ95" s="104">
        <f>'D201601_03 - SO.03 - Dets...'!F33</f>
        <v>0</v>
      </c>
      <c r="BA95" s="104">
        <f>'D201601_03 - SO.03 - Dets...'!F34</f>
        <v>0</v>
      </c>
      <c r="BB95" s="104">
        <f>'D201601_03 - SO.03 - Dets...'!F35</f>
        <v>0</v>
      </c>
      <c r="BC95" s="104">
        <f>'D201601_03 - SO.03 - Dets...'!F36</f>
        <v>0</v>
      </c>
      <c r="BD95" s="106">
        <f>'D201601_03 - SO.03 - Dets...'!F37</f>
        <v>0</v>
      </c>
      <c r="BT95" s="107" t="s">
        <v>82</v>
      </c>
      <c r="BV95" s="107" t="s">
        <v>76</v>
      </c>
      <c r="BW95" s="107" t="s">
        <v>83</v>
      </c>
      <c r="BX95" s="107" t="s">
        <v>5</v>
      </c>
      <c r="CL95" s="107" t="s">
        <v>1</v>
      </c>
      <c r="CM95" s="107" t="s">
        <v>74</v>
      </c>
    </row>
    <row r="96" spans="1:91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LQTwSD7+AU+zOwUbq9itxXjE5n1lD3OwbfnqP5oKcxC0VWDPKPHO57NVjwUS2UQuKexp8V8IGGVjADohSCd1Uw==" saltValue="GcWlShpHNGbbdAGkUmEfaYV9t2cou106bIYkJDVLd0uag6aYxaBjf7GHWajmlWrVhDcKvtX7mi9wnDiOjqyDL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D201601_03 - SO.03 - Dets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7"/>
  <sheetViews>
    <sheetView showGridLines="0" tabSelected="1" topLeftCell="A188" workbookViewId="0">
      <selection activeCell="AA144" sqref="AA144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7" t="s">
        <v>83</v>
      </c>
      <c r="AZ2" s="108" t="s">
        <v>84</v>
      </c>
      <c r="BA2" s="108" t="s">
        <v>85</v>
      </c>
      <c r="BB2" s="108" t="s">
        <v>86</v>
      </c>
      <c r="BC2" s="108" t="s">
        <v>87</v>
      </c>
      <c r="BD2" s="108" t="s">
        <v>88</v>
      </c>
    </row>
    <row r="3" spans="1:5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74</v>
      </c>
      <c r="AZ3" s="108" t="s">
        <v>89</v>
      </c>
      <c r="BA3" s="108" t="s">
        <v>90</v>
      </c>
      <c r="BB3" s="108" t="s">
        <v>86</v>
      </c>
      <c r="BC3" s="108" t="s">
        <v>91</v>
      </c>
      <c r="BD3" s="108" t="s">
        <v>92</v>
      </c>
    </row>
    <row r="4" spans="1:56" s="1" customFormat="1" ht="24.95" customHeight="1">
      <c r="B4" s="20"/>
      <c r="D4" s="111" t="s">
        <v>93</v>
      </c>
      <c r="L4" s="20"/>
      <c r="M4" s="112" t="s">
        <v>9</v>
      </c>
      <c r="AT4" s="17" t="s">
        <v>4</v>
      </c>
      <c r="AZ4" s="108" t="s">
        <v>94</v>
      </c>
      <c r="BA4" s="108" t="s">
        <v>95</v>
      </c>
      <c r="BB4" s="108" t="s">
        <v>86</v>
      </c>
      <c r="BC4" s="108" t="s">
        <v>96</v>
      </c>
      <c r="BD4" s="108" t="s">
        <v>92</v>
      </c>
    </row>
    <row r="5" spans="1:56" s="1" customFormat="1" ht="6.95" customHeight="1">
      <c r="B5" s="20"/>
      <c r="L5" s="20"/>
      <c r="AZ5" s="108" t="s">
        <v>97</v>
      </c>
      <c r="BA5" s="108" t="s">
        <v>97</v>
      </c>
      <c r="BB5" s="108" t="s">
        <v>86</v>
      </c>
      <c r="BC5" s="108" t="s">
        <v>98</v>
      </c>
      <c r="BD5" s="108" t="s">
        <v>88</v>
      </c>
    </row>
    <row r="6" spans="1:56" s="1" customFormat="1" ht="12" customHeight="1">
      <c r="B6" s="20"/>
      <c r="D6" s="113" t="s">
        <v>14</v>
      </c>
      <c r="L6" s="20"/>
      <c r="AZ6" s="108" t="s">
        <v>99</v>
      </c>
      <c r="BA6" s="108" t="s">
        <v>99</v>
      </c>
      <c r="BB6" s="108" t="s">
        <v>86</v>
      </c>
      <c r="BC6" s="108" t="s">
        <v>100</v>
      </c>
      <c r="BD6" s="108" t="s">
        <v>88</v>
      </c>
    </row>
    <row r="7" spans="1:56" s="1" customFormat="1" ht="16.5" customHeight="1">
      <c r="B7" s="20"/>
      <c r="E7" s="322" t="str">
        <f>'Rekapitulácia stavby'!K6</f>
        <v>Detské ihrisko</v>
      </c>
      <c r="F7" s="323"/>
      <c r="G7" s="323"/>
      <c r="H7" s="323"/>
      <c r="L7" s="20"/>
    </row>
    <row r="8" spans="1:56" s="2" customFormat="1" ht="12" customHeight="1">
      <c r="A8" s="34"/>
      <c r="B8" s="39"/>
      <c r="C8" s="34"/>
      <c r="D8" s="113" t="s">
        <v>101</v>
      </c>
      <c r="E8" s="34"/>
      <c r="F8" s="34"/>
      <c r="G8" s="34"/>
      <c r="H8" s="34"/>
      <c r="I8" s="34"/>
      <c r="J8" s="34"/>
      <c r="K8" s="34"/>
      <c r="L8" s="55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56" s="2" customFormat="1" ht="16.5" customHeight="1">
      <c r="A9" s="34"/>
      <c r="B9" s="39"/>
      <c r="C9" s="34"/>
      <c r="D9" s="34"/>
      <c r="E9" s="324" t="s">
        <v>102</v>
      </c>
      <c r="F9" s="325"/>
      <c r="G9" s="325"/>
      <c r="H9" s="325"/>
      <c r="I9" s="34"/>
      <c r="J9" s="34"/>
      <c r="K9" s="34"/>
      <c r="L9" s="55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5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5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56" s="2" customFormat="1" ht="12" customHeight="1">
      <c r="A11" s="34"/>
      <c r="B11" s="39"/>
      <c r="C11" s="34"/>
      <c r="D11" s="113" t="s">
        <v>16</v>
      </c>
      <c r="E11" s="34"/>
      <c r="F11" s="114" t="s">
        <v>1</v>
      </c>
      <c r="G11" s="34"/>
      <c r="H11" s="34"/>
      <c r="I11" s="113" t="s">
        <v>17</v>
      </c>
      <c r="J11" s="114" t="s">
        <v>1</v>
      </c>
      <c r="K11" s="34"/>
      <c r="L11" s="55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56" s="2" customFormat="1" ht="12" customHeight="1">
      <c r="A12" s="34"/>
      <c r="B12" s="39"/>
      <c r="C12" s="34"/>
      <c r="D12" s="113" t="s">
        <v>18</v>
      </c>
      <c r="E12" s="34"/>
      <c r="F12" s="114" t="s">
        <v>19</v>
      </c>
      <c r="G12" s="34"/>
      <c r="H12" s="34"/>
      <c r="I12" s="113" t="s">
        <v>20</v>
      </c>
      <c r="J12" s="115">
        <f>'Rekapitulácia stavby'!AN8</f>
        <v>0</v>
      </c>
      <c r="K12" s="34"/>
      <c r="L12" s="55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5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5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56" s="2" customFormat="1" ht="12" customHeight="1">
      <c r="A14" s="34"/>
      <c r="B14" s="39"/>
      <c r="C14" s="34"/>
      <c r="D14" s="113" t="s">
        <v>21</v>
      </c>
      <c r="E14" s="34"/>
      <c r="F14" s="34"/>
      <c r="G14" s="34"/>
      <c r="H14" s="34"/>
      <c r="I14" s="113" t="s">
        <v>22</v>
      </c>
      <c r="J14" s="114" t="s">
        <v>1</v>
      </c>
      <c r="K14" s="34"/>
      <c r="L14" s="55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56" s="2" customFormat="1" ht="18" customHeight="1">
      <c r="A15" s="34"/>
      <c r="B15" s="39"/>
      <c r="C15" s="34"/>
      <c r="D15" s="34"/>
      <c r="E15" s="114" t="s">
        <v>23</v>
      </c>
      <c r="F15" s="34"/>
      <c r="G15" s="34"/>
      <c r="H15" s="34"/>
      <c r="I15" s="113" t="s">
        <v>24</v>
      </c>
      <c r="J15" s="114" t="s">
        <v>1</v>
      </c>
      <c r="K15" s="34"/>
      <c r="L15" s="55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5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5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25</v>
      </c>
      <c r="E17" s="34"/>
      <c r="F17" s="34"/>
      <c r="G17" s="34"/>
      <c r="H17" s="34"/>
      <c r="I17" s="113" t="s">
        <v>22</v>
      </c>
      <c r="J17" s="30" t="str">
        <f>'Rekapitulácia stavby'!AN13</f>
        <v>Vyplň údaj</v>
      </c>
      <c r="K17" s="34"/>
      <c r="L17" s="55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6" t="str">
        <f>'Rekapitulácia stavby'!E14</f>
        <v>Vyplň údaj</v>
      </c>
      <c r="F18" s="327"/>
      <c r="G18" s="327"/>
      <c r="H18" s="327"/>
      <c r="I18" s="113" t="s">
        <v>24</v>
      </c>
      <c r="J18" s="30" t="str">
        <f>'Rekapitulácia stavby'!AN14</f>
        <v>Vyplň údaj</v>
      </c>
      <c r="K18" s="34"/>
      <c r="L18" s="55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5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27</v>
      </c>
      <c r="E20" s="34"/>
      <c r="F20" s="34"/>
      <c r="G20" s="34"/>
      <c r="H20" s="34"/>
      <c r="I20" s="113" t="s">
        <v>22</v>
      </c>
      <c r="J20" s="114" t="s">
        <v>1</v>
      </c>
      <c r="K20" s="34"/>
      <c r="L20" s="55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">
        <v>28</v>
      </c>
      <c r="F21" s="34"/>
      <c r="G21" s="34"/>
      <c r="H21" s="34"/>
      <c r="I21" s="113" t="s">
        <v>24</v>
      </c>
      <c r="J21" s="114" t="s">
        <v>1</v>
      </c>
      <c r="K21" s="34"/>
      <c r="L21" s="5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5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31</v>
      </c>
      <c r="E23" s="34"/>
      <c r="F23" s="34"/>
      <c r="G23" s="34"/>
      <c r="H23" s="34"/>
      <c r="I23" s="113" t="s">
        <v>22</v>
      </c>
      <c r="J23" s="114" t="s">
        <v>1</v>
      </c>
      <c r="K23" s="34"/>
      <c r="L23" s="55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">
        <v>32</v>
      </c>
      <c r="F24" s="34"/>
      <c r="G24" s="34"/>
      <c r="H24" s="34"/>
      <c r="I24" s="113" t="s">
        <v>24</v>
      </c>
      <c r="J24" s="114" t="s">
        <v>1</v>
      </c>
      <c r="K24" s="34"/>
      <c r="L24" s="55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33</v>
      </c>
      <c r="E26" s="34"/>
      <c r="F26" s="34"/>
      <c r="G26" s="34"/>
      <c r="H26" s="34"/>
      <c r="I26" s="34"/>
      <c r="J26" s="34"/>
      <c r="K26" s="34"/>
      <c r="L26" s="5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6"/>
      <c r="B27" s="117"/>
      <c r="C27" s="116"/>
      <c r="D27" s="116"/>
      <c r="E27" s="328" t="s">
        <v>1</v>
      </c>
      <c r="F27" s="328"/>
      <c r="G27" s="328"/>
      <c r="H27" s="328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5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34</v>
      </c>
      <c r="E30" s="34"/>
      <c r="F30" s="34"/>
      <c r="G30" s="34"/>
      <c r="H30" s="34"/>
      <c r="I30" s="34"/>
      <c r="J30" s="121">
        <f>ROUND(J124, 2)</f>
        <v>0</v>
      </c>
      <c r="K30" s="34"/>
      <c r="L30" s="5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36</v>
      </c>
      <c r="G32" s="34"/>
      <c r="H32" s="34"/>
      <c r="I32" s="122" t="s">
        <v>35</v>
      </c>
      <c r="J32" s="122" t="s">
        <v>37</v>
      </c>
      <c r="K32" s="34"/>
      <c r="L32" s="5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3" t="s">
        <v>38</v>
      </c>
      <c r="E33" s="124" t="s">
        <v>39</v>
      </c>
      <c r="F33" s="125">
        <f>ROUND((ROUND((SUM(BE124:BE230)),  2) + SUM(BE232:BE236)), 2)</f>
        <v>0</v>
      </c>
      <c r="G33" s="126"/>
      <c r="H33" s="126"/>
      <c r="I33" s="127">
        <v>0.2</v>
      </c>
      <c r="J33" s="125">
        <f>ROUND((ROUND(((SUM(BE124:BE230))*I33),  2) + (SUM(BE232:BE236)*I33)), 2)</f>
        <v>0</v>
      </c>
      <c r="K33" s="34"/>
      <c r="L33" s="5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4" t="s">
        <v>40</v>
      </c>
      <c r="F34" s="125">
        <f>ROUND((ROUND((SUM(BF124:BF230)),  2) + SUM(BF232:BF236)), 2)</f>
        <v>0</v>
      </c>
      <c r="G34" s="126"/>
      <c r="H34" s="126"/>
      <c r="I34" s="127">
        <v>0.2</v>
      </c>
      <c r="J34" s="125">
        <f>ROUND((ROUND(((SUM(BF124:BF230))*I34),  2) + (SUM(BF232:BF236)*I34)), 2)</f>
        <v>0</v>
      </c>
      <c r="K34" s="34"/>
      <c r="L34" s="5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13" t="s">
        <v>41</v>
      </c>
      <c r="F35" s="128">
        <f>ROUND((ROUND((SUM(BG124:BG230)),  2) + SUM(BG232:BG236)), 2)</f>
        <v>0</v>
      </c>
      <c r="G35" s="34"/>
      <c r="H35" s="34"/>
      <c r="I35" s="129">
        <v>0.2</v>
      </c>
      <c r="J35" s="128">
        <f>0</f>
        <v>0</v>
      </c>
      <c r="K35" s="34"/>
      <c r="L35" s="5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13" t="s">
        <v>42</v>
      </c>
      <c r="F36" s="128">
        <f>ROUND((ROUND((SUM(BH124:BH230)),  2) + SUM(BH232:BH236)), 2)</f>
        <v>0</v>
      </c>
      <c r="G36" s="34"/>
      <c r="H36" s="34"/>
      <c r="I36" s="129">
        <v>0.2</v>
      </c>
      <c r="J36" s="128">
        <f>0</f>
        <v>0</v>
      </c>
      <c r="K36" s="34"/>
      <c r="L36" s="5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24" t="s">
        <v>43</v>
      </c>
      <c r="F37" s="125">
        <f>ROUND((ROUND((SUM(BI124:BI230)),  2) + SUM(BI232:BI236)), 2)</f>
        <v>0</v>
      </c>
      <c r="G37" s="126"/>
      <c r="H37" s="126"/>
      <c r="I37" s="127">
        <v>0</v>
      </c>
      <c r="J37" s="125">
        <f>0</f>
        <v>0</v>
      </c>
      <c r="K37" s="34"/>
      <c r="L37" s="5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0"/>
      <c r="D39" s="131" t="s">
        <v>44</v>
      </c>
      <c r="E39" s="132"/>
      <c r="F39" s="132"/>
      <c r="G39" s="133" t="s">
        <v>45</v>
      </c>
      <c r="H39" s="134" t="s">
        <v>46</v>
      </c>
      <c r="I39" s="132"/>
      <c r="J39" s="135">
        <f>SUM(J30:J37)</f>
        <v>0</v>
      </c>
      <c r="K39" s="136"/>
      <c r="L39" s="5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55"/>
      <c r="D50" s="137" t="s">
        <v>47</v>
      </c>
      <c r="E50" s="138"/>
      <c r="F50" s="138"/>
      <c r="G50" s="137" t="s">
        <v>48</v>
      </c>
      <c r="H50" s="138"/>
      <c r="I50" s="138"/>
      <c r="J50" s="138"/>
      <c r="K50" s="138"/>
      <c r="L50" s="55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4"/>
      <c r="B61" s="39"/>
      <c r="C61" s="34"/>
      <c r="D61" s="139" t="s">
        <v>49</v>
      </c>
      <c r="E61" s="140"/>
      <c r="F61" s="141" t="s">
        <v>50</v>
      </c>
      <c r="G61" s="139" t="s">
        <v>49</v>
      </c>
      <c r="H61" s="140"/>
      <c r="I61" s="140"/>
      <c r="J61" s="142" t="s">
        <v>50</v>
      </c>
      <c r="K61" s="140"/>
      <c r="L61" s="5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4"/>
      <c r="B65" s="39"/>
      <c r="C65" s="34"/>
      <c r="D65" s="137" t="s">
        <v>51</v>
      </c>
      <c r="E65" s="143"/>
      <c r="F65" s="143"/>
      <c r="G65" s="137" t="s">
        <v>52</v>
      </c>
      <c r="H65" s="143"/>
      <c r="I65" s="143"/>
      <c r="J65" s="143"/>
      <c r="K65" s="143"/>
      <c r="L65" s="5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4"/>
      <c r="B76" s="39"/>
      <c r="C76" s="34"/>
      <c r="D76" s="139" t="s">
        <v>49</v>
      </c>
      <c r="E76" s="140"/>
      <c r="F76" s="141" t="s">
        <v>50</v>
      </c>
      <c r="G76" s="139" t="s">
        <v>49</v>
      </c>
      <c r="H76" s="140"/>
      <c r="I76" s="140"/>
      <c r="J76" s="142" t="s">
        <v>50</v>
      </c>
      <c r="K76" s="140"/>
      <c r="L76" s="5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5" customHeight="1">
      <c r="A81" s="34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5" customHeight="1">
      <c r="A82" s="34"/>
      <c r="B82" s="35"/>
      <c r="C82" s="23" t="s">
        <v>103</v>
      </c>
      <c r="D82" s="36"/>
      <c r="E82" s="36"/>
      <c r="F82" s="36"/>
      <c r="G82" s="36"/>
      <c r="H82" s="36"/>
      <c r="I82" s="36"/>
      <c r="J82" s="36"/>
      <c r="K82" s="36"/>
      <c r="L82" s="5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14</v>
      </c>
      <c r="D84" s="36"/>
      <c r="E84" s="36"/>
      <c r="F84" s="36"/>
      <c r="G84" s="36"/>
      <c r="H84" s="36"/>
      <c r="I84" s="36"/>
      <c r="J84" s="36"/>
      <c r="K84" s="36"/>
      <c r="L84" s="5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29" t="str">
        <f>E7</f>
        <v>Detské ihrisko</v>
      </c>
      <c r="F85" s="330"/>
      <c r="G85" s="330"/>
      <c r="H85" s="330"/>
      <c r="I85" s="36"/>
      <c r="J85" s="36"/>
      <c r="K85" s="36"/>
      <c r="L85" s="5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101</v>
      </c>
      <c r="D86" s="36"/>
      <c r="E86" s="36"/>
      <c r="F86" s="36"/>
      <c r="G86" s="36"/>
      <c r="H86" s="36"/>
      <c r="I86" s="36"/>
      <c r="J86" s="36"/>
      <c r="K86" s="36"/>
      <c r="L86" s="55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300" t="str">
        <f>E9</f>
        <v>D201601_03 - SO.03 - Detské ihrisko</v>
      </c>
      <c r="F87" s="331"/>
      <c r="G87" s="331"/>
      <c r="H87" s="331"/>
      <c r="I87" s="36"/>
      <c r="J87" s="36"/>
      <c r="K87" s="36"/>
      <c r="L87" s="5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18</v>
      </c>
      <c r="D89" s="36"/>
      <c r="E89" s="36"/>
      <c r="F89" s="27" t="str">
        <f>F12</f>
        <v>Dolné Otrokovce</v>
      </c>
      <c r="G89" s="36"/>
      <c r="H89" s="36"/>
      <c r="I89" s="29" t="s">
        <v>20</v>
      </c>
      <c r="J89" s="70">
        <f>IF(J12="","",J12)</f>
        <v>0</v>
      </c>
      <c r="K89" s="36"/>
      <c r="L89" s="5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40.15" customHeight="1">
      <c r="A91" s="34"/>
      <c r="B91" s="35"/>
      <c r="C91" s="29" t="s">
        <v>21</v>
      </c>
      <c r="D91" s="36"/>
      <c r="E91" s="36"/>
      <c r="F91" s="27" t="str">
        <f>E15</f>
        <v>Obec Dolné Otrokovce</v>
      </c>
      <c r="G91" s="36"/>
      <c r="H91" s="36"/>
      <c r="I91" s="29" t="s">
        <v>27</v>
      </c>
      <c r="J91" s="32" t="str">
        <f>E21</f>
        <v>3MP ateliér, s.r.o., Ing.arch. Matej Dudon AA</v>
      </c>
      <c r="K91" s="36"/>
      <c r="L91" s="5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2" customHeight="1">
      <c r="A92" s="34"/>
      <c r="B92" s="35"/>
      <c r="C92" s="29" t="s">
        <v>25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>Dudon</v>
      </c>
      <c r="K92" s="36"/>
      <c r="L92" s="5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48" t="s">
        <v>104</v>
      </c>
      <c r="D94" s="149"/>
      <c r="E94" s="149"/>
      <c r="F94" s="149"/>
      <c r="G94" s="149"/>
      <c r="H94" s="149"/>
      <c r="I94" s="149"/>
      <c r="J94" s="150" t="s">
        <v>105</v>
      </c>
      <c r="K94" s="149"/>
      <c r="L94" s="5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1" t="s">
        <v>106</v>
      </c>
      <c r="D96" s="36"/>
      <c r="E96" s="36"/>
      <c r="F96" s="36"/>
      <c r="G96" s="36"/>
      <c r="H96" s="36"/>
      <c r="I96" s="36"/>
      <c r="J96" s="88">
        <f>J124</f>
        <v>0</v>
      </c>
      <c r="K96" s="36"/>
      <c r="L96" s="5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107</v>
      </c>
    </row>
    <row r="97" spans="1:31" s="9" customFormat="1" ht="24.95" customHeight="1">
      <c r="B97" s="152"/>
      <c r="C97" s="153"/>
      <c r="D97" s="154" t="s">
        <v>108</v>
      </c>
      <c r="E97" s="155"/>
      <c r="F97" s="155"/>
      <c r="G97" s="155"/>
      <c r="H97" s="155"/>
      <c r="I97" s="155"/>
      <c r="J97" s="156">
        <f>J125</f>
        <v>0</v>
      </c>
      <c r="K97" s="153"/>
      <c r="L97" s="157"/>
    </row>
    <row r="98" spans="1:31" s="10" customFormat="1" ht="19.899999999999999" customHeight="1">
      <c r="B98" s="158"/>
      <c r="C98" s="159"/>
      <c r="D98" s="160" t="s">
        <v>109</v>
      </c>
      <c r="E98" s="161"/>
      <c r="F98" s="161"/>
      <c r="G98" s="161"/>
      <c r="H98" s="161"/>
      <c r="I98" s="161"/>
      <c r="J98" s="162">
        <f>J126</f>
        <v>0</v>
      </c>
      <c r="K98" s="159"/>
      <c r="L98" s="163"/>
    </row>
    <row r="99" spans="1:31" s="10" customFormat="1" ht="19.899999999999999" customHeight="1">
      <c r="B99" s="158"/>
      <c r="C99" s="159"/>
      <c r="D99" s="160" t="s">
        <v>110</v>
      </c>
      <c r="E99" s="161"/>
      <c r="F99" s="161"/>
      <c r="G99" s="161"/>
      <c r="H99" s="161"/>
      <c r="I99" s="161"/>
      <c r="J99" s="162">
        <f>J167</f>
        <v>0</v>
      </c>
      <c r="K99" s="159"/>
      <c r="L99" s="163"/>
    </row>
    <row r="100" spans="1:31" s="10" customFormat="1" ht="19.899999999999999" customHeight="1">
      <c r="B100" s="158"/>
      <c r="C100" s="159"/>
      <c r="D100" s="160" t="s">
        <v>111</v>
      </c>
      <c r="E100" s="161"/>
      <c r="F100" s="161"/>
      <c r="G100" s="161"/>
      <c r="H100" s="161"/>
      <c r="I100" s="161"/>
      <c r="J100" s="162">
        <f>J176</f>
        <v>0</v>
      </c>
      <c r="K100" s="159"/>
      <c r="L100" s="163"/>
    </row>
    <row r="101" spans="1:31" s="10" customFormat="1" ht="19.899999999999999" customHeight="1">
      <c r="B101" s="158"/>
      <c r="C101" s="159"/>
      <c r="D101" s="160" t="s">
        <v>112</v>
      </c>
      <c r="E101" s="161"/>
      <c r="F101" s="161"/>
      <c r="G101" s="161"/>
      <c r="H101" s="161"/>
      <c r="I101" s="161"/>
      <c r="J101" s="162">
        <f>J193</f>
        <v>0</v>
      </c>
      <c r="K101" s="159"/>
      <c r="L101" s="163"/>
    </row>
    <row r="102" spans="1:31" s="10" customFormat="1" ht="19.899999999999999" customHeight="1">
      <c r="B102" s="158"/>
      <c r="C102" s="159"/>
      <c r="D102" s="160" t="s">
        <v>113</v>
      </c>
      <c r="E102" s="161"/>
      <c r="F102" s="161"/>
      <c r="G102" s="161"/>
      <c r="H102" s="161"/>
      <c r="I102" s="161"/>
      <c r="J102" s="162">
        <f>J197</f>
        <v>0</v>
      </c>
      <c r="K102" s="159"/>
      <c r="L102" s="163"/>
    </row>
    <row r="103" spans="1:31" s="10" customFormat="1" ht="19.899999999999999" customHeight="1">
      <c r="B103" s="158"/>
      <c r="C103" s="159"/>
      <c r="D103" s="160" t="s">
        <v>114</v>
      </c>
      <c r="E103" s="161"/>
      <c r="F103" s="161"/>
      <c r="G103" s="161"/>
      <c r="H103" s="161"/>
      <c r="I103" s="161"/>
      <c r="J103" s="162">
        <f>J229</f>
        <v>0</v>
      </c>
      <c r="K103" s="159"/>
      <c r="L103" s="163"/>
    </row>
    <row r="104" spans="1:31" s="9" customFormat="1" ht="21.75" customHeight="1">
      <c r="B104" s="152"/>
      <c r="C104" s="153"/>
      <c r="D104" s="164" t="s">
        <v>115</v>
      </c>
      <c r="E104" s="153"/>
      <c r="F104" s="153"/>
      <c r="G104" s="153"/>
      <c r="H104" s="153"/>
      <c r="I104" s="153"/>
      <c r="J104" s="165">
        <f>J231</f>
        <v>0</v>
      </c>
      <c r="K104" s="153"/>
      <c r="L104" s="157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5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5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55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116</v>
      </c>
      <c r="D111" s="36"/>
      <c r="E111" s="36"/>
      <c r="F111" s="36"/>
      <c r="G111" s="36"/>
      <c r="H111" s="36"/>
      <c r="I111" s="36"/>
      <c r="J111" s="36"/>
      <c r="K111" s="36"/>
      <c r="L111" s="55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5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65" s="2" customFormat="1" ht="12" customHeight="1">
      <c r="A113" s="34"/>
      <c r="B113" s="35"/>
      <c r="C113" s="29" t="s">
        <v>14</v>
      </c>
      <c r="D113" s="36"/>
      <c r="E113" s="36"/>
      <c r="F113" s="36"/>
      <c r="G113" s="36"/>
      <c r="H113" s="36"/>
      <c r="I113" s="36"/>
      <c r="J113" s="36"/>
      <c r="K113" s="36"/>
      <c r="L113" s="55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16.5" customHeight="1">
      <c r="A114" s="34"/>
      <c r="B114" s="35"/>
      <c r="C114" s="36"/>
      <c r="D114" s="36"/>
      <c r="E114" s="329" t="str">
        <f>E7</f>
        <v>Detské ihrisko</v>
      </c>
      <c r="F114" s="330"/>
      <c r="G114" s="330"/>
      <c r="H114" s="330"/>
      <c r="I114" s="36"/>
      <c r="J114" s="36"/>
      <c r="K114" s="36"/>
      <c r="L114" s="55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12" customHeight="1">
      <c r="A115" s="34"/>
      <c r="B115" s="35"/>
      <c r="C115" s="29" t="s">
        <v>101</v>
      </c>
      <c r="D115" s="36"/>
      <c r="E115" s="36"/>
      <c r="F115" s="36"/>
      <c r="G115" s="36"/>
      <c r="H115" s="36"/>
      <c r="I115" s="36"/>
      <c r="J115" s="36"/>
      <c r="K115" s="36"/>
      <c r="L115" s="55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6.5" customHeight="1">
      <c r="A116" s="34"/>
      <c r="B116" s="35"/>
      <c r="C116" s="36"/>
      <c r="D116" s="36"/>
      <c r="E116" s="300" t="str">
        <f>E9</f>
        <v>D201601_03 - SO.03 - Detské ihrisko</v>
      </c>
      <c r="F116" s="331"/>
      <c r="G116" s="331"/>
      <c r="H116" s="331"/>
      <c r="I116" s="36"/>
      <c r="J116" s="36"/>
      <c r="K116" s="36"/>
      <c r="L116" s="55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65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5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65" s="2" customFormat="1" ht="12" customHeight="1">
      <c r="A118" s="34"/>
      <c r="B118" s="35"/>
      <c r="C118" s="29" t="s">
        <v>18</v>
      </c>
      <c r="D118" s="36"/>
      <c r="E118" s="36"/>
      <c r="F118" s="27" t="str">
        <f>F12</f>
        <v>Dolné Otrokovce</v>
      </c>
      <c r="G118" s="36"/>
      <c r="H118" s="36"/>
      <c r="I118" s="29" t="s">
        <v>20</v>
      </c>
      <c r="J118" s="70">
        <f>IF(J12="","",J12)</f>
        <v>0</v>
      </c>
      <c r="K118" s="36"/>
      <c r="L118" s="55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65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5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65" s="2" customFormat="1" ht="40.15" customHeight="1">
      <c r="A120" s="34"/>
      <c r="B120" s="35"/>
      <c r="C120" s="29" t="s">
        <v>21</v>
      </c>
      <c r="D120" s="36"/>
      <c r="E120" s="36"/>
      <c r="F120" s="27" t="str">
        <f>E15</f>
        <v>Obec Dolné Otrokovce</v>
      </c>
      <c r="G120" s="36"/>
      <c r="H120" s="36"/>
      <c r="I120" s="29" t="s">
        <v>27</v>
      </c>
      <c r="J120" s="32" t="str">
        <f>E21</f>
        <v>3MP ateliér, s.r.o., Ing.arch. Matej Dudon AA</v>
      </c>
      <c r="K120" s="36"/>
      <c r="L120" s="55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65" s="2" customFormat="1" ht="15.2" customHeight="1">
      <c r="A121" s="34"/>
      <c r="B121" s="35"/>
      <c r="C121" s="29" t="s">
        <v>25</v>
      </c>
      <c r="D121" s="36"/>
      <c r="E121" s="36"/>
      <c r="F121" s="27" t="str">
        <f>IF(E18="","",E18)</f>
        <v>Vyplň údaj</v>
      </c>
      <c r="G121" s="36"/>
      <c r="H121" s="36"/>
      <c r="I121" s="29" t="s">
        <v>31</v>
      </c>
      <c r="J121" s="32" t="str">
        <f>E24</f>
        <v>Dudon</v>
      </c>
      <c r="K121" s="36"/>
      <c r="L121" s="55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65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5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5" s="11" customFormat="1" ht="29.25" customHeight="1">
      <c r="A123" s="166"/>
      <c r="B123" s="167"/>
      <c r="C123" s="168" t="s">
        <v>117</v>
      </c>
      <c r="D123" s="169" t="s">
        <v>59</v>
      </c>
      <c r="E123" s="169" t="s">
        <v>55</v>
      </c>
      <c r="F123" s="169" t="s">
        <v>56</v>
      </c>
      <c r="G123" s="169" t="s">
        <v>118</v>
      </c>
      <c r="H123" s="169" t="s">
        <v>119</v>
      </c>
      <c r="I123" s="169" t="s">
        <v>120</v>
      </c>
      <c r="J123" s="170" t="s">
        <v>105</v>
      </c>
      <c r="K123" s="171" t="s">
        <v>121</v>
      </c>
      <c r="L123" s="172"/>
      <c r="M123" s="79" t="s">
        <v>1</v>
      </c>
      <c r="N123" s="80" t="s">
        <v>38</v>
      </c>
      <c r="O123" s="80" t="s">
        <v>122</v>
      </c>
      <c r="P123" s="80" t="s">
        <v>123</v>
      </c>
      <c r="Q123" s="80" t="s">
        <v>124</v>
      </c>
      <c r="R123" s="80" t="s">
        <v>125</v>
      </c>
      <c r="S123" s="80" t="s">
        <v>126</v>
      </c>
      <c r="T123" s="81" t="s">
        <v>127</v>
      </c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</row>
    <row r="124" spans="1:65" s="2" customFormat="1" ht="22.9" customHeight="1">
      <c r="A124" s="34"/>
      <c r="B124" s="35"/>
      <c r="C124" s="86" t="s">
        <v>106</v>
      </c>
      <c r="D124" s="36"/>
      <c r="E124" s="36"/>
      <c r="F124" s="36"/>
      <c r="G124" s="36"/>
      <c r="H124" s="36"/>
      <c r="I124" s="36"/>
      <c r="J124" s="173">
        <f>BK124</f>
        <v>0</v>
      </c>
      <c r="K124" s="36"/>
      <c r="L124" s="39"/>
      <c r="M124" s="82"/>
      <c r="N124" s="174"/>
      <c r="O124" s="83"/>
      <c r="P124" s="175">
        <f>P125+P231</f>
        <v>0</v>
      </c>
      <c r="Q124" s="83"/>
      <c r="R124" s="175">
        <f>R125+R231</f>
        <v>201.75422992</v>
      </c>
      <c r="S124" s="83"/>
      <c r="T124" s="176">
        <f>T125+T231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73</v>
      </c>
      <c r="AU124" s="17" t="s">
        <v>107</v>
      </c>
      <c r="BK124" s="177">
        <f>BK125+BK231</f>
        <v>0</v>
      </c>
    </row>
    <row r="125" spans="1:65" s="12" customFormat="1" ht="25.9" customHeight="1">
      <c r="B125" s="178"/>
      <c r="C125" s="179"/>
      <c r="D125" s="180" t="s">
        <v>73</v>
      </c>
      <c r="E125" s="181" t="s">
        <v>128</v>
      </c>
      <c r="F125" s="181" t="s">
        <v>129</v>
      </c>
      <c r="G125" s="179"/>
      <c r="H125" s="179"/>
      <c r="I125" s="182"/>
      <c r="J125" s="165">
        <f>BK125</f>
        <v>0</v>
      </c>
      <c r="K125" s="179"/>
      <c r="L125" s="183"/>
      <c r="M125" s="184"/>
      <c r="N125" s="185"/>
      <c r="O125" s="185"/>
      <c r="P125" s="186">
        <f>P126+P167+P176+P193+P197+P229</f>
        <v>0</v>
      </c>
      <c r="Q125" s="185"/>
      <c r="R125" s="186">
        <f>R126+R167+R176+R193+R197+R229</f>
        <v>201.75422992</v>
      </c>
      <c r="S125" s="185"/>
      <c r="T125" s="187">
        <f>T126+T167+T176+T193+T197+T229</f>
        <v>0</v>
      </c>
      <c r="AR125" s="188" t="s">
        <v>82</v>
      </c>
      <c r="AT125" s="189" t="s">
        <v>73</v>
      </c>
      <c r="AU125" s="189" t="s">
        <v>74</v>
      </c>
      <c r="AY125" s="188" t="s">
        <v>130</v>
      </c>
      <c r="BK125" s="190">
        <f>BK126+BK167+BK176+BK193+BK197+BK229</f>
        <v>0</v>
      </c>
    </row>
    <row r="126" spans="1:65" s="12" customFormat="1" ht="22.9" customHeight="1">
      <c r="B126" s="178"/>
      <c r="C126" s="179"/>
      <c r="D126" s="180" t="s">
        <v>73</v>
      </c>
      <c r="E126" s="191" t="s">
        <v>82</v>
      </c>
      <c r="F126" s="191" t="s">
        <v>131</v>
      </c>
      <c r="G126" s="179"/>
      <c r="H126" s="179"/>
      <c r="I126" s="182"/>
      <c r="J126" s="192">
        <f>BK126</f>
        <v>0</v>
      </c>
      <c r="K126" s="179"/>
      <c r="L126" s="183"/>
      <c r="M126" s="184"/>
      <c r="N126" s="185"/>
      <c r="O126" s="185"/>
      <c r="P126" s="186">
        <f>SUM(P127:P166)</f>
        <v>0</v>
      </c>
      <c r="Q126" s="185"/>
      <c r="R126" s="186">
        <f>SUM(R127:R166)</f>
        <v>0.66550999999999993</v>
      </c>
      <c r="S126" s="185"/>
      <c r="T126" s="187">
        <f>SUM(T127:T166)</f>
        <v>0</v>
      </c>
      <c r="AR126" s="188" t="s">
        <v>82</v>
      </c>
      <c r="AT126" s="189" t="s">
        <v>73</v>
      </c>
      <c r="AU126" s="189" t="s">
        <v>82</v>
      </c>
      <c r="AY126" s="188" t="s">
        <v>130</v>
      </c>
      <c r="BK126" s="190">
        <f>SUM(BK127:BK166)</f>
        <v>0</v>
      </c>
    </row>
    <row r="127" spans="1:65" s="2" customFormat="1" ht="37.9" customHeight="1">
      <c r="A127" s="34"/>
      <c r="B127" s="35"/>
      <c r="C127" s="193" t="s">
        <v>82</v>
      </c>
      <c r="D127" s="193" t="s">
        <v>132</v>
      </c>
      <c r="E127" s="194" t="s">
        <v>133</v>
      </c>
      <c r="F127" s="195" t="s">
        <v>134</v>
      </c>
      <c r="G127" s="196" t="s">
        <v>86</v>
      </c>
      <c r="H127" s="197">
        <v>246.79</v>
      </c>
      <c r="I127" s="198"/>
      <c r="J127" s="197">
        <f>ROUND(I127*H127,3)</f>
        <v>0</v>
      </c>
      <c r="K127" s="199"/>
      <c r="L127" s="39"/>
      <c r="M127" s="200" t="s">
        <v>1</v>
      </c>
      <c r="N127" s="201" t="s">
        <v>40</v>
      </c>
      <c r="O127" s="75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4" t="s">
        <v>135</v>
      </c>
      <c r="AT127" s="204" t="s">
        <v>132</v>
      </c>
      <c r="AU127" s="204" t="s">
        <v>88</v>
      </c>
      <c r="AY127" s="17" t="s">
        <v>130</v>
      </c>
      <c r="BE127" s="205">
        <f>IF(N127="základná",J127,0)</f>
        <v>0</v>
      </c>
      <c r="BF127" s="205">
        <f>IF(N127="znížená",J127,0)</f>
        <v>0</v>
      </c>
      <c r="BG127" s="205">
        <f>IF(N127="zákl. prenesená",J127,0)</f>
        <v>0</v>
      </c>
      <c r="BH127" s="205">
        <f>IF(N127="zníž. prenesená",J127,0)</f>
        <v>0</v>
      </c>
      <c r="BI127" s="205">
        <f>IF(N127="nulová",J127,0)</f>
        <v>0</v>
      </c>
      <c r="BJ127" s="17" t="s">
        <v>88</v>
      </c>
      <c r="BK127" s="206">
        <f>ROUND(I127*H127,3)</f>
        <v>0</v>
      </c>
      <c r="BL127" s="17" t="s">
        <v>135</v>
      </c>
      <c r="BM127" s="204" t="s">
        <v>136</v>
      </c>
    </row>
    <row r="128" spans="1:65" s="13" customFormat="1" ht="11.25">
      <c r="B128" s="207"/>
      <c r="C128" s="208"/>
      <c r="D128" s="209" t="s">
        <v>137</v>
      </c>
      <c r="E128" s="210" t="s">
        <v>1</v>
      </c>
      <c r="F128" s="211" t="s">
        <v>91</v>
      </c>
      <c r="G128" s="208"/>
      <c r="H128" s="212">
        <v>78.650000000000006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137</v>
      </c>
      <c r="AU128" s="218" t="s">
        <v>88</v>
      </c>
      <c r="AV128" s="13" t="s">
        <v>88</v>
      </c>
      <c r="AW128" s="13" t="s">
        <v>29</v>
      </c>
      <c r="AX128" s="13" t="s">
        <v>74</v>
      </c>
      <c r="AY128" s="218" t="s">
        <v>130</v>
      </c>
    </row>
    <row r="129" spans="1:65" s="13" customFormat="1" ht="11.25">
      <c r="B129" s="207"/>
      <c r="C129" s="208"/>
      <c r="D129" s="209" t="s">
        <v>137</v>
      </c>
      <c r="E129" s="210" t="s">
        <v>1</v>
      </c>
      <c r="F129" s="211" t="s">
        <v>96</v>
      </c>
      <c r="G129" s="208"/>
      <c r="H129" s="212">
        <v>51.3</v>
      </c>
      <c r="I129" s="213"/>
      <c r="J129" s="208"/>
      <c r="K129" s="208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137</v>
      </c>
      <c r="AU129" s="218" t="s">
        <v>88</v>
      </c>
      <c r="AV129" s="13" t="s">
        <v>88</v>
      </c>
      <c r="AW129" s="13" t="s">
        <v>29</v>
      </c>
      <c r="AX129" s="13" t="s">
        <v>74</v>
      </c>
      <c r="AY129" s="218" t="s">
        <v>130</v>
      </c>
    </row>
    <row r="130" spans="1:65" s="13" customFormat="1" ht="11.25">
      <c r="B130" s="207"/>
      <c r="C130" s="208"/>
      <c r="D130" s="209" t="s">
        <v>137</v>
      </c>
      <c r="E130" s="210" t="s">
        <v>97</v>
      </c>
      <c r="F130" s="211" t="s">
        <v>98</v>
      </c>
      <c r="G130" s="208"/>
      <c r="H130" s="212">
        <v>84.54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137</v>
      </c>
      <c r="AU130" s="218" t="s">
        <v>88</v>
      </c>
      <c r="AV130" s="13" t="s">
        <v>88</v>
      </c>
      <c r="AW130" s="13" t="s">
        <v>29</v>
      </c>
      <c r="AX130" s="13" t="s">
        <v>74</v>
      </c>
      <c r="AY130" s="218" t="s">
        <v>130</v>
      </c>
    </row>
    <row r="131" spans="1:65" s="13" customFormat="1" ht="11.25">
      <c r="B131" s="207"/>
      <c r="C131" s="208"/>
      <c r="D131" s="209" t="s">
        <v>137</v>
      </c>
      <c r="E131" s="210" t="s">
        <v>99</v>
      </c>
      <c r="F131" s="211" t="s">
        <v>138</v>
      </c>
      <c r="G131" s="208"/>
      <c r="H131" s="212">
        <v>32.299999999999997</v>
      </c>
      <c r="I131" s="213"/>
      <c r="J131" s="208"/>
      <c r="K131" s="208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137</v>
      </c>
      <c r="AU131" s="218" t="s">
        <v>88</v>
      </c>
      <c r="AV131" s="13" t="s">
        <v>88</v>
      </c>
      <c r="AW131" s="13" t="s">
        <v>29</v>
      </c>
      <c r="AX131" s="13" t="s">
        <v>74</v>
      </c>
      <c r="AY131" s="218" t="s">
        <v>130</v>
      </c>
    </row>
    <row r="132" spans="1:65" s="14" customFormat="1" ht="11.25">
      <c r="B132" s="219"/>
      <c r="C132" s="220"/>
      <c r="D132" s="209" t="s">
        <v>137</v>
      </c>
      <c r="E132" s="221" t="s">
        <v>1</v>
      </c>
      <c r="F132" s="222" t="s">
        <v>139</v>
      </c>
      <c r="G132" s="220"/>
      <c r="H132" s="223">
        <v>246.79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137</v>
      </c>
      <c r="AU132" s="229" t="s">
        <v>88</v>
      </c>
      <c r="AV132" s="14" t="s">
        <v>135</v>
      </c>
      <c r="AW132" s="14" t="s">
        <v>29</v>
      </c>
      <c r="AX132" s="14" t="s">
        <v>82</v>
      </c>
      <c r="AY132" s="229" t="s">
        <v>130</v>
      </c>
    </row>
    <row r="133" spans="1:65" s="2" customFormat="1" ht="24.2" customHeight="1">
      <c r="A133" s="34"/>
      <c r="B133" s="35"/>
      <c r="C133" s="193" t="s">
        <v>88</v>
      </c>
      <c r="D133" s="193" t="s">
        <v>132</v>
      </c>
      <c r="E133" s="194" t="s">
        <v>140</v>
      </c>
      <c r="F133" s="195" t="s">
        <v>141</v>
      </c>
      <c r="G133" s="196" t="s">
        <v>142</v>
      </c>
      <c r="H133" s="197">
        <v>3.23</v>
      </c>
      <c r="I133" s="198"/>
      <c r="J133" s="197">
        <f>ROUND(I133*H133,3)</f>
        <v>0</v>
      </c>
      <c r="K133" s="199"/>
      <c r="L133" s="39"/>
      <c r="M133" s="200" t="s">
        <v>1</v>
      </c>
      <c r="N133" s="201" t="s">
        <v>40</v>
      </c>
      <c r="O133" s="75"/>
      <c r="P133" s="202">
        <f>O133*H133</f>
        <v>0</v>
      </c>
      <c r="Q133" s="202">
        <v>0</v>
      </c>
      <c r="R133" s="202">
        <f>Q133*H133</f>
        <v>0</v>
      </c>
      <c r="S133" s="202">
        <v>0</v>
      </c>
      <c r="T133" s="203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4" t="s">
        <v>135</v>
      </c>
      <c r="AT133" s="204" t="s">
        <v>132</v>
      </c>
      <c r="AU133" s="204" t="s">
        <v>88</v>
      </c>
      <c r="AY133" s="17" t="s">
        <v>130</v>
      </c>
      <c r="BE133" s="205">
        <f>IF(N133="základná",J133,0)</f>
        <v>0</v>
      </c>
      <c r="BF133" s="205">
        <f>IF(N133="znížená",J133,0)</f>
        <v>0</v>
      </c>
      <c r="BG133" s="205">
        <f>IF(N133="zákl. prenesená",J133,0)</f>
        <v>0</v>
      </c>
      <c r="BH133" s="205">
        <f>IF(N133="zníž. prenesená",J133,0)</f>
        <v>0</v>
      </c>
      <c r="BI133" s="205">
        <f>IF(N133="nulová",J133,0)</f>
        <v>0</v>
      </c>
      <c r="BJ133" s="17" t="s">
        <v>88</v>
      </c>
      <c r="BK133" s="206">
        <f>ROUND(I133*H133,3)</f>
        <v>0</v>
      </c>
      <c r="BL133" s="17" t="s">
        <v>135</v>
      </c>
      <c r="BM133" s="204" t="s">
        <v>143</v>
      </c>
    </row>
    <row r="134" spans="1:65" s="13" customFormat="1" ht="11.25">
      <c r="B134" s="207"/>
      <c r="C134" s="208"/>
      <c r="D134" s="209" t="s">
        <v>137</v>
      </c>
      <c r="E134" s="210" t="s">
        <v>1</v>
      </c>
      <c r="F134" s="211" t="s">
        <v>144</v>
      </c>
      <c r="G134" s="208"/>
      <c r="H134" s="212">
        <v>3.23</v>
      </c>
      <c r="I134" s="213"/>
      <c r="J134" s="208"/>
      <c r="K134" s="208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137</v>
      </c>
      <c r="AU134" s="218" t="s">
        <v>88</v>
      </c>
      <c r="AV134" s="13" t="s">
        <v>88</v>
      </c>
      <c r="AW134" s="13" t="s">
        <v>29</v>
      </c>
      <c r="AX134" s="13" t="s">
        <v>82</v>
      </c>
      <c r="AY134" s="218" t="s">
        <v>130</v>
      </c>
    </row>
    <row r="135" spans="1:65" s="2" customFormat="1" ht="24.2" customHeight="1">
      <c r="A135" s="34"/>
      <c r="B135" s="35"/>
      <c r="C135" s="193" t="s">
        <v>92</v>
      </c>
      <c r="D135" s="193" t="s">
        <v>132</v>
      </c>
      <c r="E135" s="194" t="s">
        <v>145</v>
      </c>
      <c r="F135" s="195" t="s">
        <v>146</v>
      </c>
      <c r="G135" s="196" t="s">
        <v>142</v>
      </c>
      <c r="H135" s="197">
        <v>47.384</v>
      </c>
      <c r="I135" s="198"/>
      <c r="J135" s="197">
        <f>ROUND(I135*H135,3)</f>
        <v>0</v>
      </c>
      <c r="K135" s="199"/>
      <c r="L135" s="39"/>
      <c r="M135" s="200" t="s">
        <v>1</v>
      </c>
      <c r="N135" s="201" t="s">
        <v>40</v>
      </c>
      <c r="O135" s="75"/>
      <c r="P135" s="202">
        <f>O135*H135</f>
        <v>0</v>
      </c>
      <c r="Q135" s="202">
        <v>0</v>
      </c>
      <c r="R135" s="202">
        <f>Q135*H135</f>
        <v>0</v>
      </c>
      <c r="S135" s="202">
        <v>0</v>
      </c>
      <c r="T135" s="203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4" t="s">
        <v>135</v>
      </c>
      <c r="AT135" s="204" t="s">
        <v>132</v>
      </c>
      <c r="AU135" s="204" t="s">
        <v>88</v>
      </c>
      <c r="AY135" s="17" t="s">
        <v>130</v>
      </c>
      <c r="BE135" s="205">
        <f>IF(N135="základná",J135,0)</f>
        <v>0</v>
      </c>
      <c r="BF135" s="205">
        <f>IF(N135="znížená",J135,0)</f>
        <v>0</v>
      </c>
      <c r="BG135" s="205">
        <f>IF(N135="zákl. prenesená",J135,0)</f>
        <v>0</v>
      </c>
      <c r="BH135" s="205">
        <f>IF(N135="zníž. prenesená",J135,0)</f>
        <v>0</v>
      </c>
      <c r="BI135" s="205">
        <f>IF(N135="nulová",J135,0)</f>
        <v>0</v>
      </c>
      <c r="BJ135" s="17" t="s">
        <v>88</v>
      </c>
      <c r="BK135" s="206">
        <f>ROUND(I135*H135,3)</f>
        <v>0</v>
      </c>
      <c r="BL135" s="17" t="s">
        <v>135</v>
      </c>
      <c r="BM135" s="204" t="s">
        <v>147</v>
      </c>
    </row>
    <row r="136" spans="1:65" s="2" customFormat="1" ht="19.5">
      <c r="A136" s="34"/>
      <c r="B136" s="35"/>
      <c r="C136" s="36"/>
      <c r="D136" s="209" t="s">
        <v>148</v>
      </c>
      <c r="E136" s="36"/>
      <c r="F136" s="230" t="s">
        <v>149</v>
      </c>
      <c r="G136" s="36"/>
      <c r="H136" s="36"/>
      <c r="I136" s="231"/>
      <c r="J136" s="36"/>
      <c r="K136" s="36"/>
      <c r="L136" s="39"/>
      <c r="M136" s="232"/>
      <c r="N136" s="233"/>
      <c r="O136" s="75"/>
      <c r="P136" s="75"/>
      <c r="Q136" s="75"/>
      <c r="R136" s="75"/>
      <c r="S136" s="75"/>
      <c r="T136" s="76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148</v>
      </c>
      <c r="AU136" s="17" t="s">
        <v>88</v>
      </c>
    </row>
    <row r="137" spans="1:65" s="13" customFormat="1" ht="11.25">
      <c r="B137" s="207"/>
      <c r="C137" s="208"/>
      <c r="D137" s="209" t="s">
        <v>137</v>
      </c>
      <c r="E137" s="210" t="s">
        <v>1</v>
      </c>
      <c r="F137" s="211" t="s">
        <v>150</v>
      </c>
      <c r="G137" s="208"/>
      <c r="H137" s="212">
        <v>25.361999999999998</v>
      </c>
      <c r="I137" s="213"/>
      <c r="J137" s="208"/>
      <c r="K137" s="208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137</v>
      </c>
      <c r="AU137" s="218" t="s">
        <v>88</v>
      </c>
      <c r="AV137" s="13" t="s">
        <v>88</v>
      </c>
      <c r="AW137" s="13" t="s">
        <v>29</v>
      </c>
      <c r="AX137" s="13" t="s">
        <v>74</v>
      </c>
      <c r="AY137" s="218" t="s">
        <v>130</v>
      </c>
    </row>
    <row r="138" spans="1:65" s="13" customFormat="1" ht="11.25">
      <c r="B138" s="207"/>
      <c r="C138" s="208"/>
      <c r="D138" s="209" t="s">
        <v>137</v>
      </c>
      <c r="E138" s="210" t="s">
        <v>1</v>
      </c>
      <c r="F138" s="211" t="s">
        <v>151</v>
      </c>
      <c r="G138" s="208"/>
      <c r="H138" s="212">
        <v>22.021999999999998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137</v>
      </c>
      <c r="AU138" s="218" t="s">
        <v>88</v>
      </c>
      <c r="AV138" s="13" t="s">
        <v>88</v>
      </c>
      <c r="AW138" s="13" t="s">
        <v>29</v>
      </c>
      <c r="AX138" s="13" t="s">
        <v>74</v>
      </c>
      <c r="AY138" s="218" t="s">
        <v>130</v>
      </c>
    </row>
    <row r="139" spans="1:65" s="14" customFormat="1" ht="11.25">
      <c r="B139" s="219"/>
      <c r="C139" s="220"/>
      <c r="D139" s="209" t="s">
        <v>137</v>
      </c>
      <c r="E139" s="221" t="s">
        <v>1</v>
      </c>
      <c r="F139" s="222" t="s">
        <v>139</v>
      </c>
      <c r="G139" s="220"/>
      <c r="H139" s="223">
        <v>47.384</v>
      </c>
      <c r="I139" s="224"/>
      <c r="J139" s="220"/>
      <c r="K139" s="220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137</v>
      </c>
      <c r="AU139" s="229" t="s">
        <v>88</v>
      </c>
      <c r="AV139" s="14" t="s">
        <v>135</v>
      </c>
      <c r="AW139" s="14" t="s">
        <v>29</v>
      </c>
      <c r="AX139" s="14" t="s">
        <v>82</v>
      </c>
      <c r="AY139" s="229" t="s">
        <v>130</v>
      </c>
    </row>
    <row r="140" spans="1:65" s="2" customFormat="1" ht="24.2" customHeight="1">
      <c r="A140" s="34"/>
      <c r="B140" s="35"/>
      <c r="C140" s="193" t="s">
        <v>135</v>
      </c>
      <c r="D140" s="193" t="s">
        <v>132</v>
      </c>
      <c r="E140" s="194" t="s">
        <v>152</v>
      </c>
      <c r="F140" s="195" t="s">
        <v>153</v>
      </c>
      <c r="G140" s="196" t="s">
        <v>142</v>
      </c>
      <c r="H140" s="197">
        <v>47.384</v>
      </c>
      <c r="I140" s="198"/>
      <c r="J140" s="197">
        <f>ROUND(I140*H140,3)</f>
        <v>0</v>
      </c>
      <c r="K140" s="199"/>
      <c r="L140" s="39"/>
      <c r="M140" s="200" t="s">
        <v>1</v>
      </c>
      <c r="N140" s="201" t="s">
        <v>40</v>
      </c>
      <c r="O140" s="75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4" t="s">
        <v>135</v>
      </c>
      <c r="AT140" s="204" t="s">
        <v>132</v>
      </c>
      <c r="AU140" s="204" t="s">
        <v>88</v>
      </c>
      <c r="AY140" s="17" t="s">
        <v>130</v>
      </c>
      <c r="BE140" s="205">
        <f>IF(N140="základná",J140,0)</f>
        <v>0</v>
      </c>
      <c r="BF140" s="205">
        <f>IF(N140="znížená",J140,0)</f>
        <v>0</v>
      </c>
      <c r="BG140" s="205">
        <f>IF(N140="zákl. prenesená",J140,0)</f>
        <v>0</v>
      </c>
      <c r="BH140" s="205">
        <f>IF(N140="zníž. prenesená",J140,0)</f>
        <v>0</v>
      </c>
      <c r="BI140" s="205">
        <f>IF(N140="nulová",J140,0)</f>
        <v>0</v>
      </c>
      <c r="BJ140" s="17" t="s">
        <v>88</v>
      </c>
      <c r="BK140" s="206">
        <f>ROUND(I140*H140,3)</f>
        <v>0</v>
      </c>
      <c r="BL140" s="17" t="s">
        <v>135</v>
      </c>
      <c r="BM140" s="204" t="s">
        <v>154</v>
      </c>
    </row>
    <row r="141" spans="1:65" s="2" customFormat="1" ht="24.2" customHeight="1">
      <c r="A141" s="34"/>
      <c r="B141" s="35"/>
      <c r="C141" s="193" t="s">
        <v>155</v>
      </c>
      <c r="D141" s="193" t="s">
        <v>132</v>
      </c>
      <c r="E141" s="194" t="s">
        <v>156</v>
      </c>
      <c r="F141" s="195" t="s">
        <v>157</v>
      </c>
      <c r="G141" s="196" t="s">
        <v>142</v>
      </c>
      <c r="H141" s="197">
        <v>50.613999999999997</v>
      </c>
      <c r="I141" s="198"/>
      <c r="J141" s="197">
        <f>ROUND(I141*H141,3)</f>
        <v>0</v>
      </c>
      <c r="K141" s="199"/>
      <c r="L141" s="39"/>
      <c r="M141" s="200" t="s">
        <v>1</v>
      </c>
      <c r="N141" s="201" t="s">
        <v>40</v>
      </c>
      <c r="O141" s="75"/>
      <c r="P141" s="202">
        <f>O141*H141</f>
        <v>0</v>
      </c>
      <c r="Q141" s="202">
        <v>0</v>
      </c>
      <c r="R141" s="202">
        <f>Q141*H141</f>
        <v>0</v>
      </c>
      <c r="S141" s="202">
        <v>0</v>
      </c>
      <c r="T141" s="203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4" t="s">
        <v>135</v>
      </c>
      <c r="AT141" s="204" t="s">
        <v>132</v>
      </c>
      <c r="AU141" s="204" t="s">
        <v>88</v>
      </c>
      <c r="AY141" s="17" t="s">
        <v>130</v>
      </c>
      <c r="BE141" s="205">
        <f>IF(N141="základná",J141,0)</f>
        <v>0</v>
      </c>
      <c r="BF141" s="205">
        <f>IF(N141="znížená",J141,0)</f>
        <v>0</v>
      </c>
      <c r="BG141" s="205">
        <f>IF(N141="zákl. prenesená",J141,0)</f>
        <v>0</v>
      </c>
      <c r="BH141" s="205">
        <f>IF(N141="zníž. prenesená",J141,0)</f>
        <v>0</v>
      </c>
      <c r="BI141" s="205">
        <f>IF(N141="nulová",J141,0)</f>
        <v>0</v>
      </c>
      <c r="BJ141" s="17" t="s">
        <v>88</v>
      </c>
      <c r="BK141" s="206">
        <f>ROUND(I141*H141,3)</f>
        <v>0</v>
      </c>
      <c r="BL141" s="17" t="s">
        <v>135</v>
      </c>
      <c r="BM141" s="204" t="s">
        <v>158</v>
      </c>
    </row>
    <row r="142" spans="1:65" s="13" customFormat="1" ht="11.25">
      <c r="B142" s="207"/>
      <c r="C142" s="208"/>
      <c r="D142" s="209" t="s">
        <v>137</v>
      </c>
      <c r="E142" s="210" t="s">
        <v>1</v>
      </c>
      <c r="F142" s="211" t="s">
        <v>150</v>
      </c>
      <c r="G142" s="208"/>
      <c r="H142" s="212">
        <v>25.361999999999998</v>
      </c>
      <c r="I142" s="213"/>
      <c r="J142" s="208"/>
      <c r="K142" s="208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137</v>
      </c>
      <c r="AU142" s="218" t="s">
        <v>88</v>
      </c>
      <c r="AV142" s="13" t="s">
        <v>88</v>
      </c>
      <c r="AW142" s="13" t="s">
        <v>29</v>
      </c>
      <c r="AX142" s="13" t="s">
        <v>74</v>
      </c>
      <c r="AY142" s="218" t="s">
        <v>130</v>
      </c>
    </row>
    <row r="143" spans="1:65" s="13" customFormat="1" ht="11.25">
      <c r="B143" s="207"/>
      <c r="C143" s="208"/>
      <c r="D143" s="209" t="s">
        <v>137</v>
      </c>
      <c r="E143" s="210" t="s">
        <v>1</v>
      </c>
      <c r="F143" s="211" t="s">
        <v>151</v>
      </c>
      <c r="G143" s="208"/>
      <c r="H143" s="212">
        <v>22.021999999999998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137</v>
      </c>
      <c r="AU143" s="218" t="s">
        <v>88</v>
      </c>
      <c r="AV143" s="13" t="s">
        <v>88</v>
      </c>
      <c r="AW143" s="13" t="s">
        <v>29</v>
      </c>
      <c r="AX143" s="13" t="s">
        <v>74</v>
      </c>
      <c r="AY143" s="218" t="s">
        <v>130</v>
      </c>
    </row>
    <row r="144" spans="1:65" s="15" customFormat="1" ht="11.25">
      <c r="B144" s="234"/>
      <c r="C144" s="235"/>
      <c r="D144" s="209" t="s">
        <v>137</v>
      </c>
      <c r="E144" s="236" t="s">
        <v>1</v>
      </c>
      <c r="F144" s="237" t="s">
        <v>159</v>
      </c>
      <c r="G144" s="235"/>
      <c r="H144" s="238">
        <v>47.384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AT144" s="244" t="s">
        <v>137</v>
      </c>
      <c r="AU144" s="244" t="s">
        <v>88</v>
      </c>
      <c r="AV144" s="15" t="s">
        <v>92</v>
      </c>
      <c r="AW144" s="15" t="s">
        <v>29</v>
      </c>
      <c r="AX144" s="15" t="s">
        <v>74</v>
      </c>
      <c r="AY144" s="244" t="s">
        <v>130</v>
      </c>
    </row>
    <row r="145" spans="1:65" s="13" customFormat="1" ht="11.25">
      <c r="B145" s="207"/>
      <c r="C145" s="208"/>
      <c r="D145" s="209" t="s">
        <v>137</v>
      </c>
      <c r="E145" s="210" t="s">
        <v>1</v>
      </c>
      <c r="F145" s="211" t="s">
        <v>144</v>
      </c>
      <c r="G145" s="208"/>
      <c r="H145" s="212">
        <v>3.23</v>
      </c>
      <c r="I145" s="213"/>
      <c r="J145" s="208"/>
      <c r="K145" s="208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137</v>
      </c>
      <c r="AU145" s="218" t="s">
        <v>88</v>
      </c>
      <c r="AV145" s="13" t="s">
        <v>88</v>
      </c>
      <c r="AW145" s="13" t="s">
        <v>29</v>
      </c>
      <c r="AX145" s="13" t="s">
        <v>74</v>
      </c>
      <c r="AY145" s="218" t="s">
        <v>130</v>
      </c>
    </row>
    <row r="146" spans="1:65" s="15" customFormat="1" ht="11.25">
      <c r="B146" s="234"/>
      <c r="C146" s="235"/>
      <c r="D146" s="209" t="s">
        <v>137</v>
      </c>
      <c r="E146" s="236" t="s">
        <v>1</v>
      </c>
      <c r="F146" s="237" t="s">
        <v>159</v>
      </c>
      <c r="G146" s="235"/>
      <c r="H146" s="238">
        <v>3.23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AT146" s="244" t="s">
        <v>137</v>
      </c>
      <c r="AU146" s="244" t="s">
        <v>88</v>
      </c>
      <c r="AV146" s="15" t="s">
        <v>92</v>
      </c>
      <c r="AW146" s="15" t="s">
        <v>29</v>
      </c>
      <c r="AX146" s="15" t="s">
        <v>74</v>
      </c>
      <c r="AY146" s="244" t="s">
        <v>130</v>
      </c>
    </row>
    <row r="147" spans="1:65" s="14" customFormat="1" ht="11.25">
      <c r="B147" s="219"/>
      <c r="C147" s="220"/>
      <c r="D147" s="209" t="s">
        <v>137</v>
      </c>
      <c r="E147" s="221" t="s">
        <v>1</v>
      </c>
      <c r="F147" s="222" t="s">
        <v>139</v>
      </c>
      <c r="G147" s="220"/>
      <c r="H147" s="223">
        <v>50.613999999999997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137</v>
      </c>
      <c r="AU147" s="229" t="s">
        <v>88</v>
      </c>
      <c r="AV147" s="14" t="s">
        <v>135</v>
      </c>
      <c r="AW147" s="14" t="s">
        <v>29</v>
      </c>
      <c r="AX147" s="14" t="s">
        <v>82</v>
      </c>
      <c r="AY147" s="229" t="s">
        <v>130</v>
      </c>
    </row>
    <row r="148" spans="1:65" s="2" customFormat="1" ht="24.2" customHeight="1">
      <c r="A148" s="34"/>
      <c r="B148" s="35"/>
      <c r="C148" s="193" t="s">
        <v>160</v>
      </c>
      <c r="D148" s="193" t="s">
        <v>132</v>
      </c>
      <c r="E148" s="194" t="s">
        <v>161</v>
      </c>
      <c r="F148" s="195" t="s">
        <v>162</v>
      </c>
      <c r="G148" s="196" t="s">
        <v>142</v>
      </c>
      <c r="H148" s="197">
        <v>47.384</v>
      </c>
      <c r="I148" s="198"/>
      <c r="J148" s="197">
        <f>ROUND(I148*H148,3)</f>
        <v>0</v>
      </c>
      <c r="K148" s="199"/>
      <c r="L148" s="39"/>
      <c r="M148" s="200" t="s">
        <v>1</v>
      </c>
      <c r="N148" s="201" t="s">
        <v>40</v>
      </c>
      <c r="O148" s="75"/>
      <c r="P148" s="202">
        <f>O148*H148</f>
        <v>0</v>
      </c>
      <c r="Q148" s="202">
        <v>0</v>
      </c>
      <c r="R148" s="202">
        <f>Q148*H148</f>
        <v>0</v>
      </c>
      <c r="S148" s="202">
        <v>0</v>
      </c>
      <c r="T148" s="203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4" t="s">
        <v>135</v>
      </c>
      <c r="AT148" s="204" t="s">
        <v>132</v>
      </c>
      <c r="AU148" s="204" t="s">
        <v>88</v>
      </c>
      <c r="AY148" s="17" t="s">
        <v>130</v>
      </c>
      <c r="BE148" s="205">
        <f>IF(N148="základná",J148,0)</f>
        <v>0</v>
      </c>
      <c r="BF148" s="205">
        <f>IF(N148="znížená",J148,0)</f>
        <v>0</v>
      </c>
      <c r="BG148" s="205">
        <f>IF(N148="zákl. prenesená",J148,0)</f>
        <v>0</v>
      </c>
      <c r="BH148" s="205">
        <f>IF(N148="zníž. prenesená",J148,0)</f>
        <v>0</v>
      </c>
      <c r="BI148" s="205">
        <f>IF(N148="nulová",J148,0)</f>
        <v>0</v>
      </c>
      <c r="BJ148" s="17" t="s">
        <v>88</v>
      </c>
      <c r="BK148" s="206">
        <f>ROUND(I148*H148,3)</f>
        <v>0</v>
      </c>
      <c r="BL148" s="17" t="s">
        <v>135</v>
      </c>
      <c r="BM148" s="204" t="s">
        <v>163</v>
      </c>
    </row>
    <row r="149" spans="1:65" s="13" customFormat="1" ht="11.25">
      <c r="B149" s="207"/>
      <c r="C149" s="208"/>
      <c r="D149" s="209" t="s">
        <v>137</v>
      </c>
      <c r="E149" s="210" t="s">
        <v>1</v>
      </c>
      <c r="F149" s="211" t="s">
        <v>150</v>
      </c>
      <c r="G149" s="208"/>
      <c r="H149" s="212">
        <v>25.361999999999998</v>
      </c>
      <c r="I149" s="213"/>
      <c r="J149" s="208"/>
      <c r="K149" s="208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137</v>
      </c>
      <c r="AU149" s="218" t="s">
        <v>88</v>
      </c>
      <c r="AV149" s="13" t="s">
        <v>88</v>
      </c>
      <c r="AW149" s="13" t="s">
        <v>29</v>
      </c>
      <c r="AX149" s="13" t="s">
        <v>74</v>
      </c>
      <c r="AY149" s="218" t="s">
        <v>130</v>
      </c>
    </row>
    <row r="150" spans="1:65" s="13" customFormat="1" ht="11.25">
      <c r="B150" s="207"/>
      <c r="C150" s="208"/>
      <c r="D150" s="209" t="s">
        <v>137</v>
      </c>
      <c r="E150" s="210" t="s">
        <v>1</v>
      </c>
      <c r="F150" s="211" t="s">
        <v>151</v>
      </c>
      <c r="G150" s="208"/>
      <c r="H150" s="212">
        <v>22.021999999999998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137</v>
      </c>
      <c r="AU150" s="218" t="s">
        <v>88</v>
      </c>
      <c r="AV150" s="13" t="s">
        <v>88</v>
      </c>
      <c r="AW150" s="13" t="s">
        <v>29</v>
      </c>
      <c r="AX150" s="13" t="s">
        <v>74</v>
      </c>
      <c r="AY150" s="218" t="s">
        <v>130</v>
      </c>
    </row>
    <row r="151" spans="1:65" s="14" customFormat="1" ht="11.25">
      <c r="B151" s="219"/>
      <c r="C151" s="220"/>
      <c r="D151" s="209" t="s">
        <v>137</v>
      </c>
      <c r="E151" s="221" t="s">
        <v>1</v>
      </c>
      <c r="F151" s="222" t="s">
        <v>139</v>
      </c>
      <c r="G151" s="220"/>
      <c r="H151" s="223">
        <v>47.384</v>
      </c>
      <c r="I151" s="224"/>
      <c r="J151" s="220"/>
      <c r="K151" s="220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137</v>
      </c>
      <c r="AU151" s="229" t="s">
        <v>88</v>
      </c>
      <c r="AV151" s="14" t="s">
        <v>135</v>
      </c>
      <c r="AW151" s="14" t="s">
        <v>29</v>
      </c>
      <c r="AX151" s="14" t="s">
        <v>82</v>
      </c>
      <c r="AY151" s="229" t="s">
        <v>130</v>
      </c>
    </row>
    <row r="152" spans="1:65" s="2" customFormat="1" ht="16.5" customHeight="1">
      <c r="A152" s="34"/>
      <c r="B152" s="35"/>
      <c r="C152" s="193" t="s">
        <v>164</v>
      </c>
      <c r="D152" s="193" t="s">
        <v>132</v>
      </c>
      <c r="E152" s="194" t="s">
        <v>165</v>
      </c>
      <c r="F152" s="195" t="s">
        <v>166</v>
      </c>
      <c r="G152" s="196" t="s">
        <v>86</v>
      </c>
      <c r="H152" s="197">
        <v>50</v>
      </c>
      <c r="I152" s="198"/>
      <c r="J152" s="197">
        <f>ROUND(I152*H152,3)</f>
        <v>0</v>
      </c>
      <c r="K152" s="199"/>
      <c r="L152" s="39"/>
      <c r="M152" s="200" t="s">
        <v>1</v>
      </c>
      <c r="N152" s="201" t="s">
        <v>40</v>
      </c>
      <c r="O152" s="75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4" t="s">
        <v>135</v>
      </c>
      <c r="AT152" s="204" t="s">
        <v>132</v>
      </c>
      <c r="AU152" s="204" t="s">
        <v>88</v>
      </c>
      <c r="AY152" s="17" t="s">
        <v>130</v>
      </c>
      <c r="BE152" s="205">
        <f>IF(N152="základná",J152,0)</f>
        <v>0</v>
      </c>
      <c r="BF152" s="205">
        <f>IF(N152="znížená",J152,0)</f>
        <v>0</v>
      </c>
      <c r="BG152" s="205">
        <f>IF(N152="zákl. prenesená",J152,0)</f>
        <v>0</v>
      </c>
      <c r="BH152" s="205">
        <f>IF(N152="zníž. prenesená",J152,0)</f>
        <v>0</v>
      </c>
      <c r="BI152" s="205">
        <f>IF(N152="nulová",J152,0)</f>
        <v>0</v>
      </c>
      <c r="BJ152" s="17" t="s">
        <v>88</v>
      </c>
      <c r="BK152" s="206">
        <f>ROUND(I152*H152,3)</f>
        <v>0</v>
      </c>
      <c r="BL152" s="17" t="s">
        <v>135</v>
      </c>
      <c r="BM152" s="204" t="s">
        <v>167</v>
      </c>
    </row>
    <row r="153" spans="1:65" s="2" customFormat="1" ht="24.2" customHeight="1">
      <c r="A153" s="34"/>
      <c r="B153" s="35"/>
      <c r="C153" s="193" t="s">
        <v>168</v>
      </c>
      <c r="D153" s="193" t="s">
        <v>132</v>
      </c>
      <c r="E153" s="194" t="s">
        <v>169</v>
      </c>
      <c r="F153" s="195" t="s">
        <v>170</v>
      </c>
      <c r="G153" s="196" t="s">
        <v>86</v>
      </c>
      <c r="H153" s="197">
        <v>50</v>
      </c>
      <c r="I153" s="198"/>
      <c r="J153" s="197">
        <f>ROUND(I153*H153,3)</f>
        <v>0</v>
      </c>
      <c r="K153" s="199"/>
      <c r="L153" s="39"/>
      <c r="M153" s="200" t="s">
        <v>1</v>
      </c>
      <c r="N153" s="201" t="s">
        <v>40</v>
      </c>
      <c r="O153" s="75"/>
      <c r="P153" s="202">
        <f>O153*H153</f>
        <v>0</v>
      </c>
      <c r="Q153" s="202">
        <v>0</v>
      </c>
      <c r="R153" s="202">
        <f>Q153*H153</f>
        <v>0</v>
      </c>
      <c r="S153" s="202">
        <v>0</v>
      </c>
      <c r="T153" s="203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4" t="s">
        <v>135</v>
      </c>
      <c r="AT153" s="204" t="s">
        <v>132</v>
      </c>
      <c r="AU153" s="204" t="s">
        <v>88</v>
      </c>
      <c r="AY153" s="17" t="s">
        <v>130</v>
      </c>
      <c r="BE153" s="205">
        <f>IF(N153="základná",J153,0)</f>
        <v>0</v>
      </c>
      <c r="BF153" s="205">
        <f>IF(N153="znížená",J153,0)</f>
        <v>0</v>
      </c>
      <c r="BG153" s="205">
        <f>IF(N153="zákl. prenesená",J153,0)</f>
        <v>0</v>
      </c>
      <c r="BH153" s="205">
        <f>IF(N153="zníž. prenesená",J153,0)</f>
        <v>0</v>
      </c>
      <c r="BI153" s="205">
        <f>IF(N153="nulová",J153,0)</f>
        <v>0</v>
      </c>
      <c r="BJ153" s="17" t="s">
        <v>88</v>
      </c>
      <c r="BK153" s="206">
        <f>ROUND(I153*H153,3)</f>
        <v>0</v>
      </c>
      <c r="BL153" s="17" t="s">
        <v>135</v>
      </c>
      <c r="BM153" s="204" t="s">
        <v>171</v>
      </c>
    </row>
    <row r="154" spans="1:65" s="2" customFormat="1" ht="33" customHeight="1">
      <c r="A154" s="34"/>
      <c r="B154" s="35"/>
      <c r="C154" s="193" t="s">
        <v>172</v>
      </c>
      <c r="D154" s="193" t="s">
        <v>132</v>
      </c>
      <c r="E154" s="194" t="s">
        <v>173</v>
      </c>
      <c r="F154" s="195" t="s">
        <v>174</v>
      </c>
      <c r="G154" s="196" t="s">
        <v>175</v>
      </c>
      <c r="H154" s="197">
        <v>20</v>
      </c>
      <c r="I154" s="198"/>
      <c r="J154" s="197">
        <f>ROUND(I154*H154,3)</f>
        <v>0</v>
      </c>
      <c r="K154" s="199"/>
      <c r="L154" s="39"/>
      <c r="M154" s="200" t="s">
        <v>1</v>
      </c>
      <c r="N154" s="201" t="s">
        <v>40</v>
      </c>
      <c r="O154" s="75"/>
      <c r="P154" s="202">
        <f>O154*H154</f>
        <v>0</v>
      </c>
      <c r="Q154" s="202">
        <v>0</v>
      </c>
      <c r="R154" s="202">
        <f>Q154*H154</f>
        <v>0</v>
      </c>
      <c r="S154" s="202">
        <v>0</v>
      </c>
      <c r="T154" s="203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4" t="s">
        <v>135</v>
      </c>
      <c r="AT154" s="204" t="s">
        <v>132</v>
      </c>
      <c r="AU154" s="204" t="s">
        <v>88</v>
      </c>
      <c r="AY154" s="17" t="s">
        <v>130</v>
      </c>
      <c r="BE154" s="205">
        <f>IF(N154="základná",J154,0)</f>
        <v>0</v>
      </c>
      <c r="BF154" s="205">
        <f>IF(N154="znížená",J154,0)</f>
        <v>0</v>
      </c>
      <c r="BG154" s="205">
        <f>IF(N154="zákl. prenesená",J154,0)</f>
        <v>0</v>
      </c>
      <c r="BH154" s="205">
        <f>IF(N154="zníž. prenesená",J154,0)</f>
        <v>0</v>
      </c>
      <c r="BI154" s="205">
        <f>IF(N154="nulová",J154,0)</f>
        <v>0</v>
      </c>
      <c r="BJ154" s="17" t="s">
        <v>88</v>
      </c>
      <c r="BK154" s="206">
        <f>ROUND(I154*H154,3)</f>
        <v>0</v>
      </c>
      <c r="BL154" s="17" t="s">
        <v>135</v>
      </c>
      <c r="BM154" s="204" t="s">
        <v>176</v>
      </c>
    </row>
    <row r="155" spans="1:65" s="2" customFormat="1" ht="24.2" customHeight="1">
      <c r="A155" s="34"/>
      <c r="B155" s="35"/>
      <c r="C155" s="193" t="s">
        <v>177</v>
      </c>
      <c r="D155" s="193" t="s">
        <v>132</v>
      </c>
      <c r="E155" s="194" t="s">
        <v>178</v>
      </c>
      <c r="F155" s="195" t="s">
        <v>179</v>
      </c>
      <c r="G155" s="196" t="s">
        <v>175</v>
      </c>
      <c r="H155" s="197">
        <v>20</v>
      </c>
      <c r="I155" s="198"/>
      <c r="J155" s="197">
        <f>ROUND(I155*H155,3)</f>
        <v>0</v>
      </c>
      <c r="K155" s="199"/>
      <c r="L155" s="39"/>
      <c r="M155" s="200" t="s">
        <v>1</v>
      </c>
      <c r="N155" s="201" t="s">
        <v>40</v>
      </c>
      <c r="O155" s="75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4" t="s">
        <v>135</v>
      </c>
      <c r="AT155" s="204" t="s">
        <v>132</v>
      </c>
      <c r="AU155" s="204" t="s">
        <v>88</v>
      </c>
      <c r="AY155" s="17" t="s">
        <v>130</v>
      </c>
      <c r="BE155" s="205">
        <f>IF(N155="základná",J155,0)</f>
        <v>0</v>
      </c>
      <c r="BF155" s="205">
        <f>IF(N155="znížená",J155,0)</f>
        <v>0</v>
      </c>
      <c r="BG155" s="205">
        <f>IF(N155="zákl. prenesená",J155,0)</f>
        <v>0</v>
      </c>
      <c r="BH155" s="205">
        <f>IF(N155="zníž. prenesená",J155,0)</f>
        <v>0</v>
      </c>
      <c r="BI155" s="205">
        <f>IF(N155="nulová",J155,0)</f>
        <v>0</v>
      </c>
      <c r="BJ155" s="17" t="s">
        <v>88</v>
      </c>
      <c r="BK155" s="206">
        <f>ROUND(I155*H155,3)</f>
        <v>0</v>
      </c>
      <c r="BL155" s="17" t="s">
        <v>135</v>
      </c>
      <c r="BM155" s="204" t="s">
        <v>180</v>
      </c>
    </row>
    <row r="156" spans="1:65" s="2" customFormat="1" ht="37.9" customHeight="1">
      <c r="A156" s="34"/>
      <c r="B156" s="35"/>
      <c r="C156" s="245" t="s">
        <v>181</v>
      </c>
      <c r="D156" s="245" t="s">
        <v>182</v>
      </c>
      <c r="E156" s="246" t="s">
        <v>183</v>
      </c>
      <c r="F156" s="247" t="s">
        <v>184</v>
      </c>
      <c r="G156" s="248" t="s">
        <v>175</v>
      </c>
      <c r="H156" s="249">
        <v>21</v>
      </c>
      <c r="I156" s="250"/>
      <c r="J156" s="249">
        <f>ROUND(I156*H156,3)</f>
        <v>0</v>
      </c>
      <c r="K156" s="251"/>
      <c r="L156" s="252"/>
      <c r="M156" s="253" t="s">
        <v>1</v>
      </c>
      <c r="N156" s="254" t="s">
        <v>40</v>
      </c>
      <c r="O156" s="75"/>
      <c r="P156" s="202">
        <f>O156*H156</f>
        <v>0</v>
      </c>
      <c r="Q156" s="202">
        <v>0.01</v>
      </c>
      <c r="R156" s="202">
        <f>Q156*H156</f>
        <v>0.21</v>
      </c>
      <c r="S156" s="202">
        <v>0</v>
      </c>
      <c r="T156" s="203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4" t="s">
        <v>168</v>
      </c>
      <c r="AT156" s="204" t="s">
        <v>182</v>
      </c>
      <c r="AU156" s="204" t="s">
        <v>88</v>
      </c>
      <c r="AY156" s="17" t="s">
        <v>130</v>
      </c>
      <c r="BE156" s="205">
        <f>IF(N156="základná",J156,0)</f>
        <v>0</v>
      </c>
      <c r="BF156" s="205">
        <f>IF(N156="znížená",J156,0)</f>
        <v>0</v>
      </c>
      <c r="BG156" s="205">
        <f>IF(N156="zákl. prenesená",J156,0)</f>
        <v>0</v>
      </c>
      <c r="BH156" s="205">
        <f>IF(N156="zníž. prenesená",J156,0)</f>
        <v>0</v>
      </c>
      <c r="BI156" s="205">
        <f>IF(N156="nulová",J156,0)</f>
        <v>0</v>
      </c>
      <c r="BJ156" s="17" t="s">
        <v>88</v>
      </c>
      <c r="BK156" s="206">
        <f>ROUND(I156*H156,3)</f>
        <v>0</v>
      </c>
      <c r="BL156" s="17" t="s">
        <v>135</v>
      </c>
      <c r="BM156" s="204" t="s">
        <v>185</v>
      </c>
    </row>
    <row r="157" spans="1:65" s="13" customFormat="1" ht="11.25">
      <c r="B157" s="207"/>
      <c r="C157" s="208"/>
      <c r="D157" s="209" t="s">
        <v>137</v>
      </c>
      <c r="E157" s="208"/>
      <c r="F157" s="211" t="s">
        <v>186</v>
      </c>
      <c r="G157" s="208"/>
      <c r="H157" s="212">
        <v>21</v>
      </c>
      <c r="I157" s="213"/>
      <c r="J157" s="208"/>
      <c r="K157" s="208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137</v>
      </c>
      <c r="AU157" s="218" t="s">
        <v>88</v>
      </c>
      <c r="AV157" s="13" t="s">
        <v>88</v>
      </c>
      <c r="AW157" s="13" t="s">
        <v>4</v>
      </c>
      <c r="AX157" s="13" t="s">
        <v>82</v>
      </c>
      <c r="AY157" s="218" t="s">
        <v>130</v>
      </c>
    </row>
    <row r="158" spans="1:65" s="2" customFormat="1" ht="24.2" customHeight="1">
      <c r="A158" s="34"/>
      <c r="B158" s="35"/>
      <c r="C158" s="193" t="s">
        <v>187</v>
      </c>
      <c r="D158" s="193" t="s">
        <v>132</v>
      </c>
      <c r="E158" s="194" t="s">
        <v>188</v>
      </c>
      <c r="F158" s="195" t="s">
        <v>189</v>
      </c>
      <c r="G158" s="196" t="s">
        <v>86</v>
      </c>
      <c r="H158" s="197">
        <v>32.299999999999997</v>
      </c>
      <c r="I158" s="198"/>
      <c r="J158" s="197">
        <f>ROUND(I158*H158,3)</f>
        <v>0</v>
      </c>
      <c r="K158" s="199"/>
      <c r="L158" s="39"/>
      <c r="M158" s="200" t="s">
        <v>1</v>
      </c>
      <c r="N158" s="201" t="s">
        <v>40</v>
      </c>
      <c r="O158" s="75"/>
      <c r="P158" s="202">
        <f>O158*H158</f>
        <v>0</v>
      </c>
      <c r="Q158" s="202">
        <v>2.0000000000000001E-4</v>
      </c>
      <c r="R158" s="202">
        <f>Q158*H158</f>
        <v>6.4599999999999996E-3</v>
      </c>
      <c r="S158" s="202">
        <v>0</v>
      </c>
      <c r="T158" s="203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4" t="s">
        <v>135</v>
      </c>
      <c r="AT158" s="204" t="s">
        <v>132</v>
      </c>
      <c r="AU158" s="204" t="s">
        <v>88</v>
      </c>
      <c r="AY158" s="17" t="s">
        <v>130</v>
      </c>
      <c r="BE158" s="205">
        <f>IF(N158="základná",J158,0)</f>
        <v>0</v>
      </c>
      <c r="BF158" s="205">
        <f>IF(N158="znížená",J158,0)</f>
        <v>0</v>
      </c>
      <c r="BG158" s="205">
        <f>IF(N158="zákl. prenesená",J158,0)</f>
        <v>0</v>
      </c>
      <c r="BH158" s="205">
        <f>IF(N158="zníž. prenesená",J158,0)</f>
        <v>0</v>
      </c>
      <c r="BI158" s="205">
        <f>IF(N158="nulová",J158,0)</f>
        <v>0</v>
      </c>
      <c r="BJ158" s="17" t="s">
        <v>88</v>
      </c>
      <c r="BK158" s="206">
        <f>ROUND(I158*H158,3)</f>
        <v>0</v>
      </c>
      <c r="BL158" s="17" t="s">
        <v>135</v>
      </c>
      <c r="BM158" s="204" t="s">
        <v>190</v>
      </c>
    </row>
    <row r="159" spans="1:65" s="13" customFormat="1" ht="11.25">
      <c r="B159" s="207"/>
      <c r="C159" s="208"/>
      <c r="D159" s="209" t="s">
        <v>137</v>
      </c>
      <c r="E159" s="210" t="s">
        <v>1</v>
      </c>
      <c r="F159" s="211" t="s">
        <v>99</v>
      </c>
      <c r="G159" s="208"/>
      <c r="H159" s="212">
        <v>32.299999999999997</v>
      </c>
      <c r="I159" s="213"/>
      <c r="J159" s="208"/>
      <c r="K159" s="208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137</v>
      </c>
      <c r="AU159" s="218" t="s">
        <v>88</v>
      </c>
      <c r="AV159" s="13" t="s">
        <v>88</v>
      </c>
      <c r="AW159" s="13" t="s">
        <v>29</v>
      </c>
      <c r="AX159" s="13" t="s">
        <v>82</v>
      </c>
      <c r="AY159" s="218" t="s">
        <v>130</v>
      </c>
    </row>
    <row r="160" spans="1:65" s="2" customFormat="1" ht="24.2" customHeight="1">
      <c r="A160" s="34"/>
      <c r="B160" s="35"/>
      <c r="C160" s="245" t="s">
        <v>191</v>
      </c>
      <c r="D160" s="245" t="s">
        <v>182</v>
      </c>
      <c r="E160" s="246" t="s">
        <v>192</v>
      </c>
      <c r="F160" s="247" t="s">
        <v>193</v>
      </c>
      <c r="G160" s="248" t="s">
        <v>194</v>
      </c>
      <c r="H160" s="249">
        <v>1</v>
      </c>
      <c r="I160" s="250"/>
      <c r="J160" s="249">
        <f>ROUND(I160*H160,3)</f>
        <v>0</v>
      </c>
      <c r="K160" s="251"/>
      <c r="L160" s="252"/>
      <c r="M160" s="253" t="s">
        <v>1</v>
      </c>
      <c r="N160" s="254" t="s">
        <v>40</v>
      </c>
      <c r="O160" s="75"/>
      <c r="P160" s="202">
        <f>O160*H160</f>
        <v>0</v>
      </c>
      <c r="Q160" s="202">
        <v>8.0000000000000002E-3</v>
      </c>
      <c r="R160" s="202">
        <f>Q160*H160</f>
        <v>8.0000000000000002E-3</v>
      </c>
      <c r="S160" s="202">
        <v>0</v>
      </c>
      <c r="T160" s="203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4" t="s">
        <v>168</v>
      </c>
      <c r="AT160" s="204" t="s">
        <v>182</v>
      </c>
      <c r="AU160" s="204" t="s">
        <v>88</v>
      </c>
      <c r="AY160" s="17" t="s">
        <v>130</v>
      </c>
      <c r="BE160" s="205">
        <f>IF(N160="základná",J160,0)</f>
        <v>0</v>
      </c>
      <c r="BF160" s="205">
        <f>IF(N160="znížená",J160,0)</f>
        <v>0</v>
      </c>
      <c r="BG160" s="205">
        <f>IF(N160="zákl. prenesená",J160,0)</f>
        <v>0</v>
      </c>
      <c r="BH160" s="205">
        <f>IF(N160="zníž. prenesená",J160,0)</f>
        <v>0</v>
      </c>
      <c r="BI160" s="205">
        <f>IF(N160="nulová",J160,0)</f>
        <v>0</v>
      </c>
      <c r="BJ160" s="17" t="s">
        <v>88</v>
      </c>
      <c r="BK160" s="206">
        <f>ROUND(I160*H160,3)</f>
        <v>0</v>
      </c>
      <c r="BL160" s="17" t="s">
        <v>135</v>
      </c>
      <c r="BM160" s="204" t="s">
        <v>195</v>
      </c>
    </row>
    <row r="161" spans="1:65" s="2" customFormat="1" ht="24.2" customHeight="1">
      <c r="A161" s="34"/>
      <c r="B161" s="35"/>
      <c r="C161" s="245" t="s">
        <v>196</v>
      </c>
      <c r="D161" s="245" t="s">
        <v>182</v>
      </c>
      <c r="E161" s="246" t="s">
        <v>197</v>
      </c>
      <c r="F161" s="247" t="s">
        <v>198</v>
      </c>
      <c r="G161" s="248" t="s">
        <v>175</v>
      </c>
      <c r="H161" s="249">
        <v>50</v>
      </c>
      <c r="I161" s="250"/>
      <c r="J161" s="249">
        <f>ROUND(I161*H161,3)</f>
        <v>0</v>
      </c>
      <c r="K161" s="251"/>
      <c r="L161" s="252"/>
      <c r="M161" s="253" t="s">
        <v>1</v>
      </c>
      <c r="N161" s="254" t="s">
        <v>40</v>
      </c>
      <c r="O161" s="75"/>
      <c r="P161" s="202">
        <f>O161*H161</f>
        <v>0</v>
      </c>
      <c r="Q161" s="202">
        <v>1E-4</v>
      </c>
      <c r="R161" s="202">
        <f>Q161*H161</f>
        <v>5.0000000000000001E-3</v>
      </c>
      <c r="S161" s="202">
        <v>0</v>
      </c>
      <c r="T161" s="203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4" t="s">
        <v>168</v>
      </c>
      <c r="AT161" s="204" t="s">
        <v>182</v>
      </c>
      <c r="AU161" s="204" t="s">
        <v>88</v>
      </c>
      <c r="AY161" s="17" t="s">
        <v>130</v>
      </c>
      <c r="BE161" s="205">
        <f>IF(N161="základná",J161,0)</f>
        <v>0</v>
      </c>
      <c r="BF161" s="205">
        <f>IF(N161="znížená",J161,0)</f>
        <v>0</v>
      </c>
      <c r="BG161" s="205">
        <f>IF(N161="zákl. prenesená",J161,0)</f>
        <v>0</v>
      </c>
      <c r="BH161" s="205">
        <f>IF(N161="zníž. prenesená",J161,0)</f>
        <v>0</v>
      </c>
      <c r="BI161" s="205">
        <f>IF(N161="nulová",J161,0)</f>
        <v>0</v>
      </c>
      <c r="BJ161" s="17" t="s">
        <v>88</v>
      </c>
      <c r="BK161" s="206">
        <f>ROUND(I161*H161,3)</f>
        <v>0</v>
      </c>
      <c r="BL161" s="17" t="s">
        <v>135</v>
      </c>
      <c r="BM161" s="204" t="s">
        <v>199</v>
      </c>
    </row>
    <row r="162" spans="1:65" s="13" customFormat="1" ht="11.25">
      <c r="B162" s="207"/>
      <c r="C162" s="208"/>
      <c r="D162" s="209" t="s">
        <v>137</v>
      </c>
      <c r="E162" s="210" t="s">
        <v>1</v>
      </c>
      <c r="F162" s="211" t="s">
        <v>200</v>
      </c>
      <c r="G162" s="208"/>
      <c r="H162" s="212">
        <v>50</v>
      </c>
      <c r="I162" s="213"/>
      <c r="J162" s="208"/>
      <c r="K162" s="208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137</v>
      </c>
      <c r="AU162" s="218" t="s">
        <v>88</v>
      </c>
      <c r="AV162" s="13" t="s">
        <v>88</v>
      </c>
      <c r="AW162" s="13" t="s">
        <v>29</v>
      </c>
      <c r="AX162" s="13" t="s">
        <v>82</v>
      </c>
      <c r="AY162" s="218" t="s">
        <v>130</v>
      </c>
    </row>
    <row r="163" spans="1:65" s="2" customFormat="1" ht="24.2" customHeight="1">
      <c r="A163" s="34"/>
      <c r="B163" s="35"/>
      <c r="C163" s="193" t="s">
        <v>201</v>
      </c>
      <c r="D163" s="193" t="s">
        <v>132</v>
      </c>
      <c r="E163" s="194" t="s">
        <v>202</v>
      </c>
      <c r="F163" s="195" t="s">
        <v>203</v>
      </c>
      <c r="G163" s="196" t="s">
        <v>86</v>
      </c>
      <c r="H163" s="197">
        <v>32.299999999999997</v>
      </c>
      <c r="I163" s="198"/>
      <c r="J163" s="197">
        <f>ROUND(I163*H163,3)</f>
        <v>0</v>
      </c>
      <c r="K163" s="199"/>
      <c r="L163" s="39"/>
      <c r="M163" s="200" t="s">
        <v>1</v>
      </c>
      <c r="N163" s="201" t="s">
        <v>40</v>
      </c>
      <c r="O163" s="75"/>
      <c r="P163" s="202">
        <f>O163*H163</f>
        <v>0</v>
      </c>
      <c r="Q163" s="202">
        <v>0</v>
      </c>
      <c r="R163" s="202">
        <f>Q163*H163</f>
        <v>0</v>
      </c>
      <c r="S163" s="202">
        <v>0</v>
      </c>
      <c r="T163" s="203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4" t="s">
        <v>135</v>
      </c>
      <c r="AT163" s="204" t="s">
        <v>132</v>
      </c>
      <c r="AU163" s="204" t="s">
        <v>88</v>
      </c>
      <c r="AY163" s="17" t="s">
        <v>130</v>
      </c>
      <c r="BE163" s="205">
        <f>IF(N163="základná",J163,0)</f>
        <v>0</v>
      </c>
      <c r="BF163" s="205">
        <f>IF(N163="znížená",J163,0)</f>
        <v>0</v>
      </c>
      <c r="BG163" s="205">
        <f>IF(N163="zákl. prenesená",J163,0)</f>
        <v>0</v>
      </c>
      <c r="BH163" s="205">
        <f>IF(N163="zníž. prenesená",J163,0)</f>
        <v>0</v>
      </c>
      <c r="BI163" s="205">
        <f>IF(N163="nulová",J163,0)</f>
        <v>0</v>
      </c>
      <c r="BJ163" s="17" t="s">
        <v>88</v>
      </c>
      <c r="BK163" s="206">
        <f>ROUND(I163*H163,3)</f>
        <v>0</v>
      </c>
      <c r="BL163" s="17" t="s">
        <v>135</v>
      </c>
      <c r="BM163" s="204" t="s">
        <v>204</v>
      </c>
    </row>
    <row r="164" spans="1:65" s="13" customFormat="1" ht="11.25">
      <c r="B164" s="207"/>
      <c r="C164" s="208"/>
      <c r="D164" s="209" t="s">
        <v>137</v>
      </c>
      <c r="E164" s="210" t="s">
        <v>1</v>
      </c>
      <c r="F164" s="211" t="s">
        <v>99</v>
      </c>
      <c r="G164" s="208"/>
      <c r="H164" s="212">
        <v>32.299999999999997</v>
      </c>
      <c r="I164" s="213"/>
      <c r="J164" s="208"/>
      <c r="K164" s="208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137</v>
      </c>
      <c r="AU164" s="218" t="s">
        <v>88</v>
      </c>
      <c r="AV164" s="13" t="s">
        <v>88</v>
      </c>
      <c r="AW164" s="13" t="s">
        <v>29</v>
      </c>
      <c r="AX164" s="13" t="s">
        <v>82</v>
      </c>
      <c r="AY164" s="218" t="s">
        <v>130</v>
      </c>
    </row>
    <row r="165" spans="1:65" s="2" customFormat="1" ht="16.5" customHeight="1">
      <c r="A165" s="34"/>
      <c r="B165" s="35"/>
      <c r="C165" s="245" t="s">
        <v>205</v>
      </c>
      <c r="D165" s="245" t="s">
        <v>182</v>
      </c>
      <c r="E165" s="246" t="s">
        <v>206</v>
      </c>
      <c r="F165" s="247" t="s">
        <v>207</v>
      </c>
      <c r="G165" s="248" t="s">
        <v>208</v>
      </c>
      <c r="H165" s="249">
        <v>1453.5</v>
      </c>
      <c r="I165" s="250"/>
      <c r="J165" s="249">
        <f>ROUND(I165*H165,3)</f>
        <v>0</v>
      </c>
      <c r="K165" s="251"/>
      <c r="L165" s="252"/>
      <c r="M165" s="253" t="s">
        <v>1</v>
      </c>
      <c r="N165" s="254" t="s">
        <v>40</v>
      </c>
      <c r="O165" s="75"/>
      <c r="P165" s="202">
        <f>O165*H165</f>
        <v>0</v>
      </c>
      <c r="Q165" s="202">
        <v>2.9999999999999997E-4</v>
      </c>
      <c r="R165" s="202">
        <f>Q165*H165</f>
        <v>0.43604999999999994</v>
      </c>
      <c r="S165" s="202">
        <v>0</v>
      </c>
      <c r="T165" s="203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4" t="s">
        <v>168</v>
      </c>
      <c r="AT165" s="204" t="s">
        <v>182</v>
      </c>
      <c r="AU165" s="204" t="s">
        <v>88</v>
      </c>
      <c r="AY165" s="17" t="s">
        <v>130</v>
      </c>
      <c r="BE165" s="205">
        <f>IF(N165="základná",J165,0)</f>
        <v>0</v>
      </c>
      <c r="BF165" s="205">
        <f>IF(N165="znížená",J165,0)</f>
        <v>0</v>
      </c>
      <c r="BG165" s="205">
        <f>IF(N165="zákl. prenesená",J165,0)</f>
        <v>0</v>
      </c>
      <c r="BH165" s="205">
        <f>IF(N165="zníž. prenesená",J165,0)</f>
        <v>0</v>
      </c>
      <c r="BI165" s="205">
        <f>IF(N165="nulová",J165,0)</f>
        <v>0</v>
      </c>
      <c r="BJ165" s="17" t="s">
        <v>88</v>
      </c>
      <c r="BK165" s="206">
        <f>ROUND(I165*H165,3)</f>
        <v>0</v>
      </c>
      <c r="BL165" s="17" t="s">
        <v>135</v>
      </c>
      <c r="BM165" s="204" t="s">
        <v>209</v>
      </c>
    </row>
    <row r="166" spans="1:65" s="13" customFormat="1" ht="11.25">
      <c r="B166" s="207"/>
      <c r="C166" s="208"/>
      <c r="D166" s="209" t="s">
        <v>137</v>
      </c>
      <c r="E166" s="210" t="s">
        <v>1</v>
      </c>
      <c r="F166" s="211" t="s">
        <v>210</v>
      </c>
      <c r="G166" s="208"/>
      <c r="H166" s="212">
        <v>1453.5</v>
      </c>
      <c r="I166" s="213"/>
      <c r="J166" s="208"/>
      <c r="K166" s="208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137</v>
      </c>
      <c r="AU166" s="218" t="s">
        <v>88</v>
      </c>
      <c r="AV166" s="13" t="s">
        <v>88</v>
      </c>
      <c r="AW166" s="13" t="s">
        <v>29</v>
      </c>
      <c r="AX166" s="13" t="s">
        <v>82</v>
      </c>
      <c r="AY166" s="218" t="s">
        <v>130</v>
      </c>
    </row>
    <row r="167" spans="1:65" s="12" customFormat="1" ht="22.9" customHeight="1">
      <c r="B167" s="178"/>
      <c r="C167" s="179"/>
      <c r="D167" s="180" t="s">
        <v>73</v>
      </c>
      <c r="E167" s="191" t="s">
        <v>88</v>
      </c>
      <c r="F167" s="191" t="s">
        <v>211</v>
      </c>
      <c r="G167" s="179"/>
      <c r="H167" s="179"/>
      <c r="I167" s="182"/>
      <c r="J167" s="192">
        <f>BK167</f>
        <v>0</v>
      </c>
      <c r="K167" s="179"/>
      <c r="L167" s="183"/>
      <c r="M167" s="184"/>
      <c r="N167" s="185"/>
      <c r="O167" s="185"/>
      <c r="P167" s="186">
        <f>SUM(P168:P175)</f>
        <v>0</v>
      </c>
      <c r="Q167" s="185"/>
      <c r="R167" s="186">
        <f>SUM(R168:R175)</f>
        <v>9.4590170000000001E-2</v>
      </c>
      <c r="S167" s="185"/>
      <c r="T167" s="187">
        <f>SUM(T168:T175)</f>
        <v>0</v>
      </c>
      <c r="AR167" s="188" t="s">
        <v>82</v>
      </c>
      <c r="AT167" s="189" t="s">
        <v>73</v>
      </c>
      <c r="AU167" s="189" t="s">
        <v>82</v>
      </c>
      <c r="AY167" s="188" t="s">
        <v>130</v>
      </c>
      <c r="BK167" s="190">
        <f>SUM(BK168:BK175)</f>
        <v>0</v>
      </c>
    </row>
    <row r="168" spans="1:65" s="2" customFormat="1" ht="33" customHeight="1">
      <c r="A168" s="34"/>
      <c r="B168" s="35"/>
      <c r="C168" s="193" t="s">
        <v>212</v>
      </c>
      <c r="D168" s="193" t="s">
        <v>132</v>
      </c>
      <c r="E168" s="194" t="s">
        <v>213</v>
      </c>
      <c r="F168" s="195" t="s">
        <v>214</v>
      </c>
      <c r="G168" s="196" t="s">
        <v>86</v>
      </c>
      <c r="H168" s="197">
        <v>129.94999999999999</v>
      </c>
      <c r="I168" s="198"/>
      <c r="J168" s="197">
        <f>ROUND(I168*H168,3)</f>
        <v>0</v>
      </c>
      <c r="K168" s="199"/>
      <c r="L168" s="39"/>
      <c r="M168" s="200" t="s">
        <v>1</v>
      </c>
      <c r="N168" s="201" t="s">
        <v>40</v>
      </c>
      <c r="O168" s="75"/>
      <c r="P168" s="202">
        <f>O168*H168</f>
        <v>0</v>
      </c>
      <c r="Q168" s="202">
        <v>3.3000000000000003E-5</v>
      </c>
      <c r="R168" s="202">
        <f>Q168*H168</f>
        <v>4.2883499999999998E-3</v>
      </c>
      <c r="S168" s="202">
        <v>0</v>
      </c>
      <c r="T168" s="203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4" t="s">
        <v>135</v>
      </c>
      <c r="AT168" s="204" t="s">
        <v>132</v>
      </c>
      <c r="AU168" s="204" t="s">
        <v>88</v>
      </c>
      <c r="AY168" s="17" t="s">
        <v>130</v>
      </c>
      <c r="BE168" s="205">
        <f>IF(N168="základná",J168,0)</f>
        <v>0</v>
      </c>
      <c r="BF168" s="205">
        <f>IF(N168="znížená",J168,0)</f>
        <v>0</v>
      </c>
      <c r="BG168" s="205">
        <f>IF(N168="zákl. prenesená",J168,0)</f>
        <v>0</v>
      </c>
      <c r="BH168" s="205">
        <f>IF(N168="zníž. prenesená",J168,0)</f>
        <v>0</v>
      </c>
      <c r="BI168" s="205">
        <f>IF(N168="nulová",J168,0)</f>
        <v>0</v>
      </c>
      <c r="BJ168" s="17" t="s">
        <v>88</v>
      </c>
      <c r="BK168" s="206">
        <f>ROUND(I168*H168,3)</f>
        <v>0</v>
      </c>
      <c r="BL168" s="17" t="s">
        <v>135</v>
      </c>
      <c r="BM168" s="204" t="s">
        <v>215</v>
      </c>
    </row>
    <row r="169" spans="1:65" s="13" customFormat="1" ht="11.25">
      <c r="B169" s="207"/>
      <c r="C169" s="208"/>
      <c r="D169" s="209" t="s">
        <v>137</v>
      </c>
      <c r="E169" s="210" t="s">
        <v>1</v>
      </c>
      <c r="F169" s="211" t="s">
        <v>216</v>
      </c>
      <c r="G169" s="208"/>
      <c r="H169" s="212">
        <v>129.94999999999999</v>
      </c>
      <c r="I169" s="213"/>
      <c r="J169" s="208"/>
      <c r="K169" s="208"/>
      <c r="L169" s="214"/>
      <c r="M169" s="215"/>
      <c r="N169" s="216"/>
      <c r="O169" s="216"/>
      <c r="P169" s="216"/>
      <c r="Q169" s="216"/>
      <c r="R169" s="216"/>
      <c r="S169" s="216"/>
      <c r="T169" s="217"/>
      <c r="AT169" s="218" t="s">
        <v>137</v>
      </c>
      <c r="AU169" s="218" t="s">
        <v>88</v>
      </c>
      <c r="AV169" s="13" t="s">
        <v>88</v>
      </c>
      <c r="AW169" s="13" t="s">
        <v>29</v>
      </c>
      <c r="AX169" s="13" t="s">
        <v>82</v>
      </c>
      <c r="AY169" s="218" t="s">
        <v>130</v>
      </c>
    </row>
    <row r="170" spans="1:65" s="2" customFormat="1" ht="16.5" customHeight="1">
      <c r="A170" s="34"/>
      <c r="B170" s="35"/>
      <c r="C170" s="245" t="s">
        <v>217</v>
      </c>
      <c r="D170" s="245" t="s">
        <v>182</v>
      </c>
      <c r="E170" s="246" t="s">
        <v>218</v>
      </c>
      <c r="F170" s="247" t="s">
        <v>219</v>
      </c>
      <c r="G170" s="248" t="s">
        <v>86</v>
      </c>
      <c r="H170" s="249">
        <v>132.54900000000001</v>
      </c>
      <c r="I170" s="250"/>
      <c r="J170" s="249">
        <f>ROUND(I170*H170,3)</f>
        <v>0</v>
      </c>
      <c r="K170" s="251"/>
      <c r="L170" s="252"/>
      <c r="M170" s="253" t="s">
        <v>1</v>
      </c>
      <c r="N170" s="254" t="s">
        <v>40</v>
      </c>
      <c r="O170" s="75"/>
      <c r="P170" s="202">
        <f>O170*H170</f>
        <v>0</v>
      </c>
      <c r="Q170" s="202">
        <v>4.0000000000000002E-4</v>
      </c>
      <c r="R170" s="202">
        <f>Q170*H170</f>
        <v>5.3019600000000007E-2</v>
      </c>
      <c r="S170" s="202">
        <v>0</v>
      </c>
      <c r="T170" s="203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4" t="s">
        <v>168</v>
      </c>
      <c r="AT170" s="204" t="s">
        <v>182</v>
      </c>
      <c r="AU170" s="204" t="s">
        <v>88</v>
      </c>
      <c r="AY170" s="17" t="s">
        <v>130</v>
      </c>
      <c r="BE170" s="205">
        <f>IF(N170="základná",J170,0)</f>
        <v>0</v>
      </c>
      <c r="BF170" s="205">
        <f>IF(N170="znížená",J170,0)</f>
        <v>0</v>
      </c>
      <c r="BG170" s="205">
        <f>IF(N170="zákl. prenesená",J170,0)</f>
        <v>0</v>
      </c>
      <c r="BH170" s="205">
        <f>IF(N170="zníž. prenesená",J170,0)</f>
        <v>0</v>
      </c>
      <c r="BI170" s="205">
        <f>IF(N170="nulová",J170,0)</f>
        <v>0</v>
      </c>
      <c r="BJ170" s="17" t="s">
        <v>88</v>
      </c>
      <c r="BK170" s="206">
        <f>ROUND(I170*H170,3)</f>
        <v>0</v>
      </c>
      <c r="BL170" s="17" t="s">
        <v>135</v>
      </c>
      <c r="BM170" s="204" t="s">
        <v>220</v>
      </c>
    </row>
    <row r="171" spans="1:65" s="13" customFormat="1" ht="11.25">
      <c r="B171" s="207"/>
      <c r="C171" s="208"/>
      <c r="D171" s="209" t="s">
        <v>137</v>
      </c>
      <c r="E171" s="208"/>
      <c r="F171" s="211" t="s">
        <v>221</v>
      </c>
      <c r="G171" s="208"/>
      <c r="H171" s="212">
        <v>132.54900000000001</v>
      </c>
      <c r="I171" s="213"/>
      <c r="J171" s="208"/>
      <c r="K171" s="208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137</v>
      </c>
      <c r="AU171" s="218" t="s">
        <v>88</v>
      </c>
      <c r="AV171" s="13" t="s">
        <v>88</v>
      </c>
      <c r="AW171" s="13" t="s">
        <v>4</v>
      </c>
      <c r="AX171" s="13" t="s">
        <v>82</v>
      </c>
      <c r="AY171" s="218" t="s">
        <v>130</v>
      </c>
    </row>
    <row r="172" spans="1:65" s="2" customFormat="1" ht="33" customHeight="1">
      <c r="A172" s="34"/>
      <c r="B172" s="35"/>
      <c r="C172" s="193" t="s">
        <v>222</v>
      </c>
      <c r="D172" s="193" t="s">
        <v>132</v>
      </c>
      <c r="E172" s="194" t="s">
        <v>223</v>
      </c>
      <c r="F172" s="195" t="s">
        <v>224</v>
      </c>
      <c r="G172" s="196" t="s">
        <v>86</v>
      </c>
      <c r="H172" s="197">
        <v>84.54</v>
      </c>
      <c r="I172" s="198"/>
      <c r="J172" s="197">
        <f>ROUND(I172*H172,3)</f>
        <v>0</v>
      </c>
      <c r="K172" s="199"/>
      <c r="L172" s="39"/>
      <c r="M172" s="200" t="s">
        <v>1</v>
      </c>
      <c r="N172" s="201" t="s">
        <v>40</v>
      </c>
      <c r="O172" s="75"/>
      <c r="P172" s="202">
        <f>O172*H172</f>
        <v>0</v>
      </c>
      <c r="Q172" s="202">
        <v>3.3000000000000003E-5</v>
      </c>
      <c r="R172" s="202">
        <f>Q172*H172</f>
        <v>2.7898200000000006E-3</v>
      </c>
      <c r="S172" s="202">
        <v>0</v>
      </c>
      <c r="T172" s="203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4" t="s">
        <v>135</v>
      </c>
      <c r="AT172" s="204" t="s">
        <v>132</v>
      </c>
      <c r="AU172" s="204" t="s">
        <v>88</v>
      </c>
      <c r="AY172" s="17" t="s">
        <v>130</v>
      </c>
      <c r="BE172" s="205">
        <f>IF(N172="základná",J172,0)</f>
        <v>0</v>
      </c>
      <c r="BF172" s="205">
        <f>IF(N172="znížená",J172,0)</f>
        <v>0</v>
      </c>
      <c r="BG172" s="205">
        <f>IF(N172="zákl. prenesená",J172,0)</f>
        <v>0</v>
      </c>
      <c r="BH172" s="205">
        <f>IF(N172="zníž. prenesená",J172,0)</f>
        <v>0</v>
      </c>
      <c r="BI172" s="205">
        <f>IF(N172="nulová",J172,0)</f>
        <v>0</v>
      </c>
      <c r="BJ172" s="17" t="s">
        <v>88</v>
      </c>
      <c r="BK172" s="206">
        <f>ROUND(I172*H172,3)</f>
        <v>0</v>
      </c>
      <c r="BL172" s="17" t="s">
        <v>135</v>
      </c>
      <c r="BM172" s="204" t="s">
        <v>225</v>
      </c>
    </row>
    <row r="173" spans="1:65" s="13" customFormat="1" ht="11.25">
      <c r="B173" s="207"/>
      <c r="C173" s="208"/>
      <c r="D173" s="209" t="s">
        <v>137</v>
      </c>
      <c r="E173" s="210" t="s">
        <v>1</v>
      </c>
      <c r="F173" s="211" t="s">
        <v>97</v>
      </c>
      <c r="G173" s="208"/>
      <c r="H173" s="212">
        <v>84.54</v>
      </c>
      <c r="I173" s="213"/>
      <c r="J173" s="208"/>
      <c r="K173" s="208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137</v>
      </c>
      <c r="AU173" s="218" t="s">
        <v>88</v>
      </c>
      <c r="AV173" s="13" t="s">
        <v>88</v>
      </c>
      <c r="AW173" s="13" t="s">
        <v>29</v>
      </c>
      <c r="AX173" s="13" t="s">
        <v>82</v>
      </c>
      <c r="AY173" s="218" t="s">
        <v>130</v>
      </c>
    </row>
    <row r="174" spans="1:65" s="2" customFormat="1" ht="16.5" customHeight="1">
      <c r="A174" s="34"/>
      <c r="B174" s="35"/>
      <c r="C174" s="245" t="s">
        <v>7</v>
      </c>
      <c r="D174" s="245" t="s">
        <v>182</v>
      </c>
      <c r="E174" s="246" t="s">
        <v>218</v>
      </c>
      <c r="F174" s="247" t="s">
        <v>219</v>
      </c>
      <c r="G174" s="248" t="s">
        <v>86</v>
      </c>
      <c r="H174" s="249">
        <v>86.230999999999995</v>
      </c>
      <c r="I174" s="250"/>
      <c r="J174" s="249">
        <f>ROUND(I174*H174,3)</f>
        <v>0</v>
      </c>
      <c r="K174" s="251"/>
      <c r="L174" s="252"/>
      <c r="M174" s="253" t="s">
        <v>1</v>
      </c>
      <c r="N174" s="254" t="s">
        <v>40</v>
      </c>
      <c r="O174" s="75"/>
      <c r="P174" s="202">
        <f>O174*H174</f>
        <v>0</v>
      </c>
      <c r="Q174" s="202">
        <v>4.0000000000000002E-4</v>
      </c>
      <c r="R174" s="202">
        <f>Q174*H174</f>
        <v>3.4492399999999999E-2</v>
      </c>
      <c r="S174" s="202">
        <v>0</v>
      </c>
      <c r="T174" s="203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4" t="s">
        <v>168</v>
      </c>
      <c r="AT174" s="204" t="s">
        <v>182</v>
      </c>
      <c r="AU174" s="204" t="s">
        <v>88</v>
      </c>
      <c r="AY174" s="17" t="s">
        <v>130</v>
      </c>
      <c r="BE174" s="205">
        <f>IF(N174="základná",J174,0)</f>
        <v>0</v>
      </c>
      <c r="BF174" s="205">
        <f>IF(N174="znížená",J174,0)</f>
        <v>0</v>
      </c>
      <c r="BG174" s="205">
        <f>IF(N174="zákl. prenesená",J174,0)</f>
        <v>0</v>
      </c>
      <c r="BH174" s="205">
        <f>IF(N174="zníž. prenesená",J174,0)</f>
        <v>0</v>
      </c>
      <c r="BI174" s="205">
        <f>IF(N174="nulová",J174,0)</f>
        <v>0</v>
      </c>
      <c r="BJ174" s="17" t="s">
        <v>88</v>
      </c>
      <c r="BK174" s="206">
        <f>ROUND(I174*H174,3)</f>
        <v>0</v>
      </c>
      <c r="BL174" s="17" t="s">
        <v>135</v>
      </c>
      <c r="BM174" s="204" t="s">
        <v>226</v>
      </c>
    </row>
    <row r="175" spans="1:65" s="13" customFormat="1" ht="11.25">
      <c r="B175" s="207"/>
      <c r="C175" s="208"/>
      <c r="D175" s="209" t="s">
        <v>137</v>
      </c>
      <c r="E175" s="208"/>
      <c r="F175" s="211" t="s">
        <v>227</v>
      </c>
      <c r="G175" s="208"/>
      <c r="H175" s="212">
        <v>86.230999999999995</v>
      </c>
      <c r="I175" s="213"/>
      <c r="J175" s="208"/>
      <c r="K175" s="208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137</v>
      </c>
      <c r="AU175" s="218" t="s">
        <v>88</v>
      </c>
      <c r="AV175" s="13" t="s">
        <v>88</v>
      </c>
      <c r="AW175" s="13" t="s">
        <v>4</v>
      </c>
      <c r="AX175" s="13" t="s">
        <v>82</v>
      </c>
      <c r="AY175" s="218" t="s">
        <v>130</v>
      </c>
    </row>
    <row r="176" spans="1:65" s="12" customFormat="1" ht="22.9" customHeight="1">
      <c r="B176" s="178"/>
      <c r="C176" s="179"/>
      <c r="D176" s="180" t="s">
        <v>73</v>
      </c>
      <c r="E176" s="191" t="s">
        <v>155</v>
      </c>
      <c r="F176" s="191" t="s">
        <v>228</v>
      </c>
      <c r="G176" s="179"/>
      <c r="H176" s="179"/>
      <c r="I176" s="182"/>
      <c r="J176" s="192">
        <f>BK176</f>
        <v>0</v>
      </c>
      <c r="K176" s="179"/>
      <c r="L176" s="183"/>
      <c r="M176" s="184"/>
      <c r="N176" s="185"/>
      <c r="O176" s="185"/>
      <c r="P176" s="186">
        <f>SUM(P177:P192)</f>
        <v>0</v>
      </c>
      <c r="Q176" s="185"/>
      <c r="R176" s="186">
        <f>SUM(R177:R192)</f>
        <v>129.65251300000003</v>
      </c>
      <c r="S176" s="185"/>
      <c r="T176" s="187">
        <f>SUM(T177:T192)</f>
        <v>0</v>
      </c>
      <c r="AR176" s="188" t="s">
        <v>82</v>
      </c>
      <c r="AT176" s="189" t="s">
        <v>73</v>
      </c>
      <c r="AU176" s="189" t="s">
        <v>82</v>
      </c>
      <c r="AY176" s="188" t="s">
        <v>130</v>
      </c>
      <c r="BK176" s="190">
        <f>SUM(BK177:BK192)</f>
        <v>0</v>
      </c>
    </row>
    <row r="177" spans="1:65" s="2" customFormat="1" ht="24.2" customHeight="1">
      <c r="A177" s="34"/>
      <c r="B177" s="35"/>
      <c r="C177" s="193" t="s">
        <v>229</v>
      </c>
      <c r="D177" s="193" t="s">
        <v>132</v>
      </c>
      <c r="E177" s="194" t="s">
        <v>230</v>
      </c>
      <c r="F177" s="195" t="s">
        <v>231</v>
      </c>
      <c r="G177" s="196" t="s">
        <v>86</v>
      </c>
      <c r="H177" s="197">
        <v>129.94999999999999</v>
      </c>
      <c r="I177" s="198"/>
      <c r="J177" s="197">
        <f>ROUND(I177*H177,3)</f>
        <v>0</v>
      </c>
      <c r="K177" s="199"/>
      <c r="L177" s="39"/>
      <c r="M177" s="200" t="s">
        <v>1</v>
      </c>
      <c r="N177" s="201" t="s">
        <v>40</v>
      </c>
      <c r="O177" s="75"/>
      <c r="P177" s="202">
        <f>O177*H177</f>
        <v>0</v>
      </c>
      <c r="Q177" s="202">
        <v>0.27994000000000002</v>
      </c>
      <c r="R177" s="202">
        <f>Q177*H177</f>
        <v>36.378202999999999</v>
      </c>
      <c r="S177" s="202">
        <v>0</v>
      </c>
      <c r="T177" s="203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4" t="s">
        <v>135</v>
      </c>
      <c r="AT177" s="204" t="s">
        <v>132</v>
      </c>
      <c r="AU177" s="204" t="s">
        <v>88</v>
      </c>
      <c r="AY177" s="17" t="s">
        <v>130</v>
      </c>
      <c r="BE177" s="205">
        <f>IF(N177="základná",J177,0)</f>
        <v>0</v>
      </c>
      <c r="BF177" s="205">
        <f>IF(N177="znížená",J177,0)</f>
        <v>0</v>
      </c>
      <c r="BG177" s="205">
        <f>IF(N177="zákl. prenesená",J177,0)</f>
        <v>0</v>
      </c>
      <c r="BH177" s="205">
        <f>IF(N177="zníž. prenesená",J177,0)</f>
        <v>0</v>
      </c>
      <c r="BI177" s="205">
        <f>IF(N177="nulová",J177,0)</f>
        <v>0</v>
      </c>
      <c r="BJ177" s="17" t="s">
        <v>88</v>
      </c>
      <c r="BK177" s="206">
        <f>ROUND(I177*H177,3)</f>
        <v>0</v>
      </c>
      <c r="BL177" s="17" t="s">
        <v>135</v>
      </c>
      <c r="BM177" s="204" t="s">
        <v>232</v>
      </c>
    </row>
    <row r="178" spans="1:65" s="2" customFormat="1" ht="24.2" customHeight="1">
      <c r="A178" s="34"/>
      <c r="B178" s="35"/>
      <c r="C178" s="193" t="s">
        <v>233</v>
      </c>
      <c r="D178" s="193" t="s">
        <v>132</v>
      </c>
      <c r="E178" s="194" t="s">
        <v>234</v>
      </c>
      <c r="F178" s="195" t="s">
        <v>235</v>
      </c>
      <c r="G178" s="196" t="s">
        <v>86</v>
      </c>
      <c r="H178" s="197">
        <v>84.54</v>
      </c>
      <c r="I178" s="198"/>
      <c r="J178" s="197">
        <f>ROUND(I178*H178,3)</f>
        <v>0</v>
      </c>
      <c r="K178" s="199"/>
      <c r="L178" s="39"/>
      <c r="M178" s="200" t="s">
        <v>1</v>
      </c>
      <c r="N178" s="201" t="s">
        <v>40</v>
      </c>
      <c r="O178" s="75"/>
      <c r="P178" s="202">
        <f>O178*H178</f>
        <v>0</v>
      </c>
      <c r="Q178" s="202">
        <v>0.37080000000000002</v>
      </c>
      <c r="R178" s="202">
        <f>Q178*H178</f>
        <v>31.347432000000005</v>
      </c>
      <c r="S178" s="202">
        <v>0</v>
      </c>
      <c r="T178" s="203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4" t="s">
        <v>135</v>
      </c>
      <c r="AT178" s="204" t="s">
        <v>132</v>
      </c>
      <c r="AU178" s="204" t="s">
        <v>88</v>
      </c>
      <c r="AY178" s="17" t="s">
        <v>130</v>
      </c>
      <c r="BE178" s="205">
        <f>IF(N178="základná",J178,0)</f>
        <v>0</v>
      </c>
      <c r="BF178" s="205">
        <f>IF(N178="znížená",J178,0)</f>
        <v>0</v>
      </c>
      <c r="BG178" s="205">
        <f>IF(N178="zákl. prenesená",J178,0)</f>
        <v>0</v>
      </c>
      <c r="BH178" s="205">
        <f>IF(N178="zníž. prenesená",J178,0)</f>
        <v>0</v>
      </c>
      <c r="BI178" s="205">
        <f>IF(N178="nulová",J178,0)</f>
        <v>0</v>
      </c>
      <c r="BJ178" s="17" t="s">
        <v>88</v>
      </c>
      <c r="BK178" s="206">
        <f>ROUND(I178*H178,3)</f>
        <v>0</v>
      </c>
      <c r="BL178" s="17" t="s">
        <v>135</v>
      </c>
      <c r="BM178" s="204" t="s">
        <v>236</v>
      </c>
    </row>
    <row r="179" spans="1:65" s="13" customFormat="1" ht="11.25">
      <c r="B179" s="207"/>
      <c r="C179" s="208"/>
      <c r="D179" s="209" t="s">
        <v>137</v>
      </c>
      <c r="E179" s="210" t="s">
        <v>1</v>
      </c>
      <c r="F179" s="211" t="s">
        <v>97</v>
      </c>
      <c r="G179" s="208"/>
      <c r="H179" s="212">
        <v>84.54</v>
      </c>
      <c r="I179" s="213"/>
      <c r="J179" s="208"/>
      <c r="K179" s="208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137</v>
      </c>
      <c r="AU179" s="218" t="s">
        <v>88</v>
      </c>
      <c r="AV179" s="13" t="s">
        <v>88</v>
      </c>
      <c r="AW179" s="13" t="s">
        <v>29</v>
      </c>
      <c r="AX179" s="13" t="s">
        <v>82</v>
      </c>
      <c r="AY179" s="218" t="s">
        <v>130</v>
      </c>
    </row>
    <row r="180" spans="1:65" s="2" customFormat="1" ht="33" customHeight="1">
      <c r="A180" s="34"/>
      <c r="B180" s="35"/>
      <c r="C180" s="193" t="s">
        <v>237</v>
      </c>
      <c r="D180" s="193" t="s">
        <v>132</v>
      </c>
      <c r="E180" s="194" t="s">
        <v>238</v>
      </c>
      <c r="F180" s="195" t="s">
        <v>239</v>
      </c>
      <c r="G180" s="196" t="s">
        <v>86</v>
      </c>
      <c r="H180" s="197">
        <v>84.54</v>
      </c>
      <c r="I180" s="198"/>
      <c r="J180" s="197">
        <f>ROUND(I180*H180,3)</f>
        <v>0</v>
      </c>
      <c r="K180" s="199"/>
      <c r="L180" s="39"/>
      <c r="M180" s="200" t="s">
        <v>1</v>
      </c>
      <c r="N180" s="201" t="s">
        <v>40</v>
      </c>
      <c r="O180" s="75"/>
      <c r="P180" s="202">
        <f>O180*H180</f>
        <v>0</v>
      </c>
      <c r="Q180" s="202">
        <v>0.22500999999999999</v>
      </c>
      <c r="R180" s="202">
        <f>Q180*H180</f>
        <v>19.022345399999999</v>
      </c>
      <c r="S180" s="202">
        <v>0</v>
      </c>
      <c r="T180" s="203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4" t="s">
        <v>135</v>
      </c>
      <c r="AT180" s="204" t="s">
        <v>132</v>
      </c>
      <c r="AU180" s="204" t="s">
        <v>88</v>
      </c>
      <c r="AY180" s="17" t="s">
        <v>130</v>
      </c>
      <c r="BE180" s="205">
        <f>IF(N180="základná",J180,0)</f>
        <v>0</v>
      </c>
      <c r="BF180" s="205">
        <f>IF(N180="znížená",J180,0)</f>
        <v>0</v>
      </c>
      <c r="BG180" s="205">
        <f>IF(N180="zákl. prenesená",J180,0)</f>
        <v>0</v>
      </c>
      <c r="BH180" s="205">
        <f>IF(N180="zníž. prenesená",J180,0)</f>
        <v>0</v>
      </c>
      <c r="BI180" s="205">
        <f>IF(N180="nulová",J180,0)</f>
        <v>0</v>
      </c>
      <c r="BJ180" s="17" t="s">
        <v>88</v>
      </c>
      <c r="BK180" s="206">
        <f>ROUND(I180*H180,3)</f>
        <v>0</v>
      </c>
      <c r="BL180" s="17" t="s">
        <v>135</v>
      </c>
      <c r="BM180" s="204" t="s">
        <v>240</v>
      </c>
    </row>
    <row r="181" spans="1:65" s="13" customFormat="1" ht="11.25">
      <c r="B181" s="207"/>
      <c r="C181" s="208"/>
      <c r="D181" s="209" t="s">
        <v>137</v>
      </c>
      <c r="E181" s="210" t="s">
        <v>1</v>
      </c>
      <c r="F181" s="211" t="s">
        <v>97</v>
      </c>
      <c r="G181" s="208"/>
      <c r="H181" s="212">
        <v>84.54</v>
      </c>
      <c r="I181" s="213"/>
      <c r="J181" s="208"/>
      <c r="K181" s="208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137</v>
      </c>
      <c r="AU181" s="218" t="s">
        <v>88</v>
      </c>
      <c r="AV181" s="13" t="s">
        <v>88</v>
      </c>
      <c r="AW181" s="13" t="s">
        <v>29</v>
      </c>
      <c r="AX181" s="13" t="s">
        <v>82</v>
      </c>
      <c r="AY181" s="218" t="s">
        <v>130</v>
      </c>
    </row>
    <row r="182" spans="1:65" s="2" customFormat="1" ht="33" customHeight="1">
      <c r="A182" s="34"/>
      <c r="B182" s="35"/>
      <c r="C182" s="193" t="s">
        <v>241</v>
      </c>
      <c r="D182" s="193" t="s">
        <v>132</v>
      </c>
      <c r="E182" s="194" t="s">
        <v>242</v>
      </c>
      <c r="F182" s="195" t="s">
        <v>243</v>
      </c>
      <c r="G182" s="196" t="s">
        <v>86</v>
      </c>
      <c r="H182" s="197">
        <v>150</v>
      </c>
      <c r="I182" s="198"/>
      <c r="J182" s="197">
        <f>ROUND(I182*H182,3)</f>
        <v>0</v>
      </c>
      <c r="K182" s="199"/>
      <c r="L182" s="39"/>
      <c r="M182" s="200" t="s">
        <v>1</v>
      </c>
      <c r="N182" s="201" t="s">
        <v>40</v>
      </c>
      <c r="O182" s="75"/>
      <c r="P182" s="202">
        <f>O182*H182</f>
        <v>0</v>
      </c>
      <c r="Q182" s="202">
        <v>2.7999999999999998E-4</v>
      </c>
      <c r="R182" s="202">
        <f>Q182*H182</f>
        <v>4.1999999999999996E-2</v>
      </c>
      <c r="S182" s="202">
        <v>0</v>
      </c>
      <c r="T182" s="203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4" t="s">
        <v>135</v>
      </c>
      <c r="AT182" s="204" t="s">
        <v>132</v>
      </c>
      <c r="AU182" s="204" t="s">
        <v>88</v>
      </c>
      <c r="AY182" s="17" t="s">
        <v>130</v>
      </c>
      <c r="BE182" s="205">
        <f>IF(N182="základná",J182,0)</f>
        <v>0</v>
      </c>
      <c r="BF182" s="205">
        <f>IF(N182="znížená",J182,0)</f>
        <v>0</v>
      </c>
      <c r="BG182" s="205">
        <f>IF(N182="zákl. prenesená",J182,0)</f>
        <v>0</v>
      </c>
      <c r="BH182" s="205">
        <f>IF(N182="zníž. prenesená",J182,0)</f>
        <v>0</v>
      </c>
      <c r="BI182" s="205">
        <f>IF(N182="nulová",J182,0)</f>
        <v>0</v>
      </c>
      <c r="BJ182" s="17" t="s">
        <v>88</v>
      </c>
      <c r="BK182" s="206">
        <f>ROUND(I182*H182,3)</f>
        <v>0</v>
      </c>
      <c r="BL182" s="17" t="s">
        <v>135</v>
      </c>
      <c r="BM182" s="204" t="s">
        <v>244</v>
      </c>
    </row>
    <row r="183" spans="1:65" s="2" customFormat="1" ht="33" customHeight="1">
      <c r="A183" s="34"/>
      <c r="B183" s="35"/>
      <c r="C183" s="193" t="s">
        <v>245</v>
      </c>
      <c r="D183" s="193" t="s">
        <v>132</v>
      </c>
      <c r="E183" s="194" t="s">
        <v>242</v>
      </c>
      <c r="F183" s="195" t="s">
        <v>243</v>
      </c>
      <c r="G183" s="196" t="s">
        <v>86</v>
      </c>
      <c r="H183" s="197">
        <v>150</v>
      </c>
      <c r="I183" s="198"/>
      <c r="J183" s="197">
        <f>ROUND(I183*H183,3)</f>
        <v>0</v>
      </c>
      <c r="K183" s="199"/>
      <c r="L183" s="39"/>
      <c r="M183" s="200" t="s">
        <v>1</v>
      </c>
      <c r="N183" s="201" t="s">
        <v>40</v>
      </c>
      <c r="O183" s="75"/>
      <c r="P183" s="202">
        <f>O183*H183</f>
        <v>0</v>
      </c>
      <c r="Q183" s="202">
        <v>2.7999999999999998E-4</v>
      </c>
      <c r="R183" s="202">
        <f>Q183*H183</f>
        <v>4.1999999999999996E-2</v>
      </c>
      <c r="S183" s="202">
        <v>0</v>
      </c>
      <c r="T183" s="203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4" t="s">
        <v>135</v>
      </c>
      <c r="AT183" s="204" t="s">
        <v>132</v>
      </c>
      <c r="AU183" s="204" t="s">
        <v>88</v>
      </c>
      <c r="AY183" s="17" t="s">
        <v>130</v>
      </c>
      <c r="BE183" s="205">
        <f>IF(N183="základná",J183,0)</f>
        <v>0</v>
      </c>
      <c r="BF183" s="205">
        <f>IF(N183="znížená",J183,0)</f>
        <v>0</v>
      </c>
      <c r="BG183" s="205">
        <f>IF(N183="zákl. prenesená",J183,0)</f>
        <v>0</v>
      </c>
      <c r="BH183" s="205">
        <f>IF(N183="zníž. prenesená",J183,0)</f>
        <v>0</v>
      </c>
      <c r="BI183" s="205">
        <f>IF(N183="nulová",J183,0)</f>
        <v>0</v>
      </c>
      <c r="BJ183" s="17" t="s">
        <v>88</v>
      </c>
      <c r="BK183" s="206">
        <f>ROUND(I183*H183,3)</f>
        <v>0</v>
      </c>
      <c r="BL183" s="17" t="s">
        <v>135</v>
      </c>
      <c r="BM183" s="204" t="s">
        <v>246</v>
      </c>
    </row>
    <row r="184" spans="1:65" s="2" customFormat="1" ht="21.75" customHeight="1">
      <c r="A184" s="34"/>
      <c r="B184" s="35"/>
      <c r="C184" s="245" t="s">
        <v>247</v>
      </c>
      <c r="D184" s="245" t="s">
        <v>182</v>
      </c>
      <c r="E184" s="246" t="s">
        <v>248</v>
      </c>
      <c r="F184" s="247" t="s">
        <v>249</v>
      </c>
      <c r="G184" s="248" t="s">
        <v>86</v>
      </c>
      <c r="H184" s="249">
        <v>151.5</v>
      </c>
      <c r="I184" s="250"/>
      <c r="J184" s="249">
        <f>ROUND(I184*H184,3)</f>
        <v>0</v>
      </c>
      <c r="K184" s="251"/>
      <c r="L184" s="252"/>
      <c r="M184" s="253" t="s">
        <v>1</v>
      </c>
      <c r="N184" s="254" t="s">
        <v>40</v>
      </c>
      <c r="O184" s="75"/>
      <c r="P184" s="202">
        <f>O184*H184</f>
        <v>0</v>
      </c>
      <c r="Q184" s="202">
        <v>4.113E-2</v>
      </c>
      <c r="R184" s="202">
        <f>Q184*H184</f>
        <v>6.2311949999999996</v>
      </c>
      <c r="S184" s="202">
        <v>0</v>
      </c>
      <c r="T184" s="203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4" t="s">
        <v>168</v>
      </c>
      <c r="AT184" s="204" t="s">
        <v>182</v>
      </c>
      <c r="AU184" s="204" t="s">
        <v>88</v>
      </c>
      <c r="AY184" s="17" t="s">
        <v>130</v>
      </c>
      <c r="BE184" s="205">
        <f>IF(N184="základná",J184,0)</f>
        <v>0</v>
      </c>
      <c r="BF184" s="205">
        <f>IF(N184="znížená",J184,0)</f>
        <v>0</v>
      </c>
      <c r="BG184" s="205">
        <f>IF(N184="zákl. prenesená",J184,0)</f>
        <v>0</v>
      </c>
      <c r="BH184" s="205">
        <f>IF(N184="zníž. prenesená",J184,0)</f>
        <v>0</v>
      </c>
      <c r="BI184" s="205">
        <f>IF(N184="nulová",J184,0)</f>
        <v>0</v>
      </c>
      <c r="BJ184" s="17" t="s">
        <v>88</v>
      </c>
      <c r="BK184" s="206">
        <f>ROUND(I184*H184,3)</f>
        <v>0</v>
      </c>
      <c r="BL184" s="17" t="s">
        <v>135</v>
      </c>
      <c r="BM184" s="204" t="s">
        <v>250</v>
      </c>
    </row>
    <row r="185" spans="1:65" s="13" customFormat="1" ht="11.25">
      <c r="B185" s="207"/>
      <c r="C185" s="208"/>
      <c r="D185" s="209" t="s">
        <v>137</v>
      </c>
      <c r="E185" s="208"/>
      <c r="F185" s="211" t="s">
        <v>251</v>
      </c>
      <c r="G185" s="208"/>
      <c r="H185" s="212">
        <v>151.5</v>
      </c>
      <c r="I185" s="213"/>
      <c r="J185" s="208"/>
      <c r="K185" s="208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137</v>
      </c>
      <c r="AU185" s="218" t="s">
        <v>88</v>
      </c>
      <c r="AV185" s="13" t="s">
        <v>88</v>
      </c>
      <c r="AW185" s="13" t="s">
        <v>4</v>
      </c>
      <c r="AX185" s="13" t="s">
        <v>82</v>
      </c>
      <c r="AY185" s="218" t="s">
        <v>130</v>
      </c>
    </row>
    <row r="186" spans="1:65" s="2" customFormat="1" ht="33" customHeight="1">
      <c r="A186" s="34"/>
      <c r="B186" s="35"/>
      <c r="C186" s="193" t="s">
        <v>252</v>
      </c>
      <c r="D186" s="193" t="s">
        <v>132</v>
      </c>
      <c r="E186" s="194" t="s">
        <v>253</v>
      </c>
      <c r="F186" s="195" t="s">
        <v>254</v>
      </c>
      <c r="G186" s="196" t="s">
        <v>86</v>
      </c>
      <c r="H186" s="197">
        <v>26</v>
      </c>
      <c r="I186" s="198"/>
      <c r="J186" s="197">
        <f>ROUND(I186*H186,3)</f>
        <v>0</v>
      </c>
      <c r="K186" s="199"/>
      <c r="L186" s="39"/>
      <c r="M186" s="200" t="s">
        <v>1</v>
      </c>
      <c r="N186" s="201" t="s">
        <v>40</v>
      </c>
      <c r="O186" s="75"/>
      <c r="P186" s="202">
        <f>O186*H186</f>
        <v>0</v>
      </c>
      <c r="Q186" s="202">
        <v>2.5999999999999998E-4</v>
      </c>
      <c r="R186" s="202">
        <f>Q186*H186</f>
        <v>6.7599999999999995E-3</v>
      </c>
      <c r="S186" s="202">
        <v>0</v>
      </c>
      <c r="T186" s="203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4" t="s">
        <v>135</v>
      </c>
      <c r="AT186" s="204" t="s">
        <v>132</v>
      </c>
      <c r="AU186" s="204" t="s">
        <v>88</v>
      </c>
      <c r="AY186" s="17" t="s">
        <v>130</v>
      </c>
      <c r="BE186" s="205">
        <f>IF(N186="základná",J186,0)</f>
        <v>0</v>
      </c>
      <c r="BF186" s="205">
        <f>IF(N186="znížená",J186,0)</f>
        <v>0</v>
      </c>
      <c r="BG186" s="205">
        <f>IF(N186="zákl. prenesená",J186,0)</f>
        <v>0</v>
      </c>
      <c r="BH186" s="205">
        <f>IF(N186="zníž. prenesená",J186,0)</f>
        <v>0</v>
      </c>
      <c r="BI186" s="205">
        <f>IF(N186="nulová",J186,0)</f>
        <v>0</v>
      </c>
      <c r="BJ186" s="17" t="s">
        <v>88</v>
      </c>
      <c r="BK186" s="206">
        <f>ROUND(I186*H186,3)</f>
        <v>0</v>
      </c>
      <c r="BL186" s="17" t="s">
        <v>135</v>
      </c>
      <c r="BM186" s="204" t="s">
        <v>255</v>
      </c>
    </row>
    <row r="187" spans="1:65" s="2" customFormat="1" ht="24.2" customHeight="1">
      <c r="A187" s="34"/>
      <c r="B187" s="35"/>
      <c r="C187" s="245" t="s">
        <v>256</v>
      </c>
      <c r="D187" s="245" t="s">
        <v>182</v>
      </c>
      <c r="E187" s="246" t="s">
        <v>257</v>
      </c>
      <c r="F187" s="247" t="s">
        <v>258</v>
      </c>
      <c r="G187" s="248" t="s">
        <v>175</v>
      </c>
      <c r="H187" s="249">
        <v>52.52</v>
      </c>
      <c r="I187" s="250"/>
      <c r="J187" s="249">
        <f>ROUND(I187*H187,3)</f>
        <v>0</v>
      </c>
      <c r="K187" s="251"/>
      <c r="L187" s="252"/>
      <c r="M187" s="253" t="s">
        <v>1</v>
      </c>
      <c r="N187" s="254" t="s">
        <v>40</v>
      </c>
      <c r="O187" s="75"/>
      <c r="P187" s="202">
        <f>O187*H187</f>
        <v>0</v>
      </c>
      <c r="Q187" s="202">
        <v>2.8879999999999999E-2</v>
      </c>
      <c r="R187" s="202">
        <f>Q187*H187</f>
        <v>1.5167776000000002</v>
      </c>
      <c r="S187" s="202">
        <v>0</v>
      </c>
      <c r="T187" s="203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4" t="s">
        <v>168</v>
      </c>
      <c r="AT187" s="204" t="s">
        <v>182</v>
      </c>
      <c r="AU187" s="204" t="s">
        <v>88</v>
      </c>
      <c r="AY187" s="17" t="s">
        <v>130</v>
      </c>
      <c r="BE187" s="205">
        <f>IF(N187="základná",J187,0)</f>
        <v>0</v>
      </c>
      <c r="BF187" s="205">
        <f>IF(N187="znížená",J187,0)</f>
        <v>0</v>
      </c>
      <c r="BG187" s="205">
        <f>IF(N187="zákl. prenesená",J187,0)</f>
        <v>0</v>
      </c>
      <c r="BH187" s="205">
        <f>IF(N187="zníž. prenesená",J187,0)</f>
        <v>0</v>
      </c>
      <c r="BI187" s="205">
        <f>IF(N187="nulová",J187,0)</f>
        <v>0</v>
      </c>
      <c r="BJ187" s="17" t="s">
        <v>88</v>
      </c>
      <c r="BK187" s="206">
        <f>ROUND(I187*H187,3)</f>
        <v>0</v>
      </c>
      <c r="BL187" s="17" t="s">
        <v>135</v>
      </c>
      <c r="BM187" s="204" t="s">
        <v>259</v>
      </c>
    </row>
    <row r="188" spans="1:65" s="13" customFormat="1" ht="11.25">
      <c r="B188" s="207"/>
      <c r="C188" s="208"/>
      <c r="D188" s="209" t="s">
        <v>137</v>
      </c>
      <c r="E188" s="208"/>
      <c r="F188" s="211" t="s">
        <v>260</v>
      </c>
      <c r="G188" s="208"/>
      <c r="H188" s="212">
        <v>52.52</v>
      </c>
      <c r="I188" s="213"/>
      <c r="J188" s="208"/>
      <c r="K188" s="208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137</v>
      </c>
      <c r="AU188" s="218" t="s">
        <v>88</v>
      </c>
      <c r="AV188" s="13" t="s">
        <v>88</v>
      </c>
      <c r="AW188" s="13" t="s">
        <v>4</v>
      </c>
      <c r="AX188" s="13" t="s">
        <v>82</v>
      </c>
      <c r="AY188" s="218" t="s">
        <v>130</v>
      </c>
    </row>
    <row r="189" spans="1:65" s="2" customFormat="1" ht="33" customHeight="1">
      <c r="A189" s="34"/>
      <c r="B189" s="35"/>
      <c r="C189" s="193" t="s">
        <v>261</v>
      </c>
      <c r="D189" s="193" t="s">
        <v>132</v>
      </c>
      <c r="E189" s="194" t="s">
        <v>262</v>
      </c>
      <c r="F189" s="195" t="s">
        <v>263</v>
      </c>
      <c r="G189" s="196" t="s">
        <v>86</v>
      </c>
      <c r="H189" s="197">
        <v>129.94999999999999</v>
      </c>
      <c r="I189" s="198"/>
      <c r="J189" s="197">
        <f>ROUND(I189*H189,3)</f>
        <v>0</v>
      </c>
      <c r="K189" s="199"/>
      <c r="L189" s="39"/>
      <c r="M189" s="200" t="s">
        <v>1</v>
      </c>
      <c r="N189" s="201" t="s">
        <v>40</v>
      </c>
      <c r="O189" s="75"/>
      <c r="P189" s="202">
        <f>O189*H189</f>
        <v>0</v>
      </c>
      <c r="Q189" s="202">
        <v>8.4000000000000005E-2</v>
      </c>
      <c r="R189" s="202">
        <f>Q189*H189</f>
        <v>10.915799999999999</v>
      </c>
      <c r="S189" s="202">
        <v>0</v>
      </c>
      <c r="T189" s="203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4" t="s">
        <v>135</v>
      </c>
      <c r="AT189" s="204" t="s">
        <v>132</v>
      </c>
      <c r="AU189" s="204" t="s">
        <v>88</v>
      </c>
      <c r="AY189" s="17" t="s">
        <v>130</v>
      </c>
      <c r="BE189" s="205">
        <f>IF(N189="základná",J189,0)</f>
        <v>0</v>
      </c>
      <c r="BF189" s="205">
        <f>IF(N189="znížená",J189,0)</f>
        <v>0</v>
      </c>
      <c r="BG189" s="205">
        <f>IF(N189="zákl. prenesená",J189,0)</f>
        <v>0</v>
      </c>
      <c r="BH189" s="205">
        <f>IF(N189="zníž. prenesená",J189,0)</f>
        <v>0</v>
      </c>
      <c r="BI189" s="205">
        <f>IF(N189="nulová",J189,0)</f>
        <v>0</v>
      </c>
      <c r="BJ189" s="17" t="s">
        <v>88</v>
      </c>
      <c r="BK189" s="206">
        <f>ROUND(I189*H189,3)</f>
        <v>0</v>
      </c>
      <c r="BL189" s="17" t="s">
        <v>135</v>
      </c>
      <c r="BM189" s="204" t="s">
        <v>264</v>
      </c>
    </row>
    <row r="190" spans="1:65" s="13" customFormat="1" ht="11.25">
      <c r="B190" s="207"/>
      <c r="C190" s="208"/>
      <c r="D190" s="209" t="s">
        <v>137</v>
      </c>
      <c r="E190" s="210" t="s">
        <v>1</v>
      </c>
      <c r="F190" s="211" t="s">
        <v>216</v>
      </c>
      <c r="G190" s="208"/>
      <c r="H190" s="212">
        <v>129.94999999999999</v>
      </c>
      <c r="I190" s="213"/>
      <c r="J190" s="208"/>
      <c r="K190" s="208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137</v>
      </c>
      <c r="AU190" s="218" t="s">
        <v>88</v>
      </c>
      <c r="AV190" s="13" t="s">
        <v>88</v>
      </c>
      <c r="AW190" s="13" t="s">
        <v>29</v>
      </c>
      <c r="AX190" s="13" t="s">
        <v>82</v>
      </c>
      <c r="AY190" s="218" t="s">
        <v>130</v>
      </c>
    </row>
    <row r="191" spans="1:65" s="2" customFormat="1" ht="16.5" customHeight="1">
      <c r="A191" s="34"/>
      <c r="B191" s="35"/>
      <c r="C191" s="245" t="s">
        <v>265</v>
      </c>
      <c r="D191" s="245" t="s">
        <v>182</v>
      </c>
      <c r="E191" s="246" t="s">
        <v>266</v>
      </c>
      <c r="F191" s="247" t="s">
        <v>267</v>
      </c>
      <c r="G191" s="248" t="s">
        <v>86</v>
      </c>
      <c r="H191" s="249">
        <v>131.25</v>
      </c>
      <c r="I191" s="250"/>
      <c r="J191" s="249">
        <f>ROUND(I191*H191,3)</f>
        <v>0</v>
      </c>
      <c r="K191" s="251"/>
      <c r="L191" s="252"/>
      <c r="M191" s="253" t="s">
        <v>1</v>
      </c>
      <c r="N191" s="254" t="s">
        <v>40</v>
      </c>
      <c r="O191" s="75"/>
      <c r="P191" s="202">
        <f>O191*H191</f>
        <v>0</v>
      </c>
      <c r="Q191" s="202">
        <v>0.184</v>
      </c>
      <c r="R191" s="202">
        <f>Q191*H191</f>
        <v>24.15</v>
      </c>
      <c r="S191" s="202">
        <v>0</v>
      </c>
      <c r="T191" s="203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4" t="s">
        <v>168</v>
      </c>
      <c r="AT191" s="204" t="s">
        <v>182</v>
      </c>
      <c r="AU191" s="204" t="s">
        <v>88</v>
      </c>
      <c r="AY191" s="17" t="s">
        <v>130</v>
      </c>
      <c r="BE191" s="205">
        <f>IF(N191="základná",J191,0)</f>
        <v>0</v>
      </c>
      <c r="BF191" s="205">
        <f>IF(N191="znížená",J191,0)</f>
        <v>0</v>
      </c>
      <c r="BG191" s="205">
        <f>IF(N191="zákl. prenesená",J191,0)</f>
        <v>0</v>
      </c>
      <c r="BH191" s="205">
        <f>IF(N191="zníž. prenesená",J191,0)</f>
        <v>0</v>
      </c>
      <c r="BI191" s="205">
        <f>IF(N191="nulová",J191,0)</f>
        <v>0</v>
      </c>
      <c r="BJ191" s="17" t="s">
        <v>88</v>
      </c>
      <c r="BK191" s="206">
        <f>ROUND(I191*H191,3)</f>
        <v>0</v>
      </c>
      <c r="BL191" s="17" t="s">
        <v>135</v>
      </c>
      <c r="BM191" s="204" t="s">
        <v>268</v>
      </c>
    </row>
    <row r="192" spans="1:65" s="13" customFormat="1" ht="11.25">
      <c r="B192" s="207"/>
      <c r="C192" s="208"/>
      <c r="D192" s="209" t="s">
        <v>137</v>
      </c>
      <c r="E192" s="208"/>
      <c r="F192" s="211" t="s">
        <v>269</v>
      </c>
      <c r="G192" s="208"/>
      <c r="H192" s="212">
        <v>131.25</v>
      </c>
      <c r="I192" s="213"/>
      <c r="J192" s="208"/>
      <c r="K192" s="208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137</v>
      </c>
      <c r="AU192" s="218" t="s">
        <v>88</v>
      </c>
      <c r="AV192" s="13" t="s">
        <v>88</v>
      </c>
      <c r="AW192" s="13" t="s">
        <v>4</v>
      </c>
      <c r="AX192" s="13" t="s">
        <v>82</v>
      </c>
      <c r="AY192" s="218" t="s">
        <v>130</v>
      </c>
    </row>
    <row r="193" spans="1:65" s="12" customFormat="1" ht="22.9" customHeight="1">
      <c r="B193" s="178"/>
      <c r="C193" s="179"/>
      <c r="D193" s="180" t="s">
        <v>73</v>
      </c>
      <c r="E193" s="191" t="s">
        <v>160</v>
      </c>
      <c r="F193" s="191" t="s">
        <v>270</v>
      </c>
      <c r="G193" s="179"/>
      <c r="H193" s="179"/>
      <c r="I193" s="182"/>
      <c r="J193" s="192">
        <f>BK193</f>
        <v>0</v>
      </c>
      <c r="K193" s="179"/>
      <c r="L193" s="183"/>
      <c r="M193" s="184"/>
      <c r="N193" s="185"/>
      <c r="O193" s="185"/>
      <c r="P193" s="186">
        <f>SUM(P194:P196)</f>
        <v>0</v>
      </c>
      <c r="Q193" s="185"/>
      <c r="R193" s="186">
        <f>SUM(R194:R196)</f>
        <v>0.32489600000000002</v>
      </c>
      <c r="S193" s="185"/>
      <c r="T193" s="187">
        <f>SUM(T194:T196)</f>
        <v>0</v>
      </c>
      <c r="AR193" s="188" t="s">
        <v>82</v>
      </c>
      <c r="AT193" s="189" t="s">
        <v>73</v>
      </c>
      <c r="AU193" s="189" t="s">
        <v>82</v>
      </c>
      <c r="AY193" s="188" t="s">
        <v>130</v>
      </c>
      <c r="BK193" s="190">
        <f>SUM(BK194:BK196)</f>
        <v>0</v>
      </c>
    </row>
    <row r="194" spans="1:65" s="2" customFormat="1" ht="44.25" customHeight="1">
      <c r="A194" s="34"/>
      <c r="B194" s="35"/>
      <c r="C194" s="193" t="s">
        <v>271</v>
      </c>
      <c r="D194" s="193" t="s">
        <v>132</v>
      </c>
      <c r="E194" s="194" t="s">
        <v>272</v>
      </c>
      <c r="F194" s="195" t="s">
        <v>273</v>
      </c>
      <c r="G194" s="196" t="s">
        <v>86</v>
      </c>
      <c r="H194" s="197">
        <v>35.200000000000003</v>
      </c>
      <c r="I194" s="198"/>
      <c r="J194" s="197">
        <f>ROUND(I194*H194,3)</f>
        <v>0</v>
      </c>
      <c r="K194" s="199"/>
      <c r="L194" s="39"/>
      <c r="M194" s="200" t="s">
        <v>1</v>
      </c>
      <c r="N194" s="201" t="s">
        <v>40</v>
      </c>
      <c r="O194" s="75"/>
      <c r="P194" s="202">
        <f>O194*H194</f>
        <v>0</v>
      </c>
      <c r="Q194" s="202">
        <v>9.2300000000000004E-3</v>
      </c>
      <c r="R194" s="202">
        <f>Q194*H194</f>
        <v>0.32489600000000002</v>
      </c>
      <c r="S194" s="202">
        <v>0</v>
      </c>
      <c r="T194" s="203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4" t="s">
        <v>135</v>
      </c>
      <c r="AT194" s="204" t="s">
        <v>132</v>
      </c>
      <c r="AU194" s="204" t="s">
        <v>88</v>
      </c>
      <c r="AY194" s="17" t="s">
        <v>130</v>
      </c>
      <c r="BE194" s="205">
        <f>IF(N194="základná",J194,0)</f>
        <v>0</v>
      </c>
      <c r="BF194" s="205">
        <f>IF(N194="znížená",J194,0)</f>
        <v>0</v>
      </c>
      <c r="BG194" s="205">
        <f>IF(N194="zákl. prenesená",J194,0)</f>
        <v>0</v>
      </c>
      <c r="BH194" s="205">
        <f>IF(N194="zníž. prenesená",J194,0)</f>
        <v>0</v>
      </c>
      <c r="BI194" s="205">
        <f>IF(N194="nulová",J194,0)</f>
        <v>0</v>
      </c>
      <c r="BJ194" s="17" t="s">
        <v>88</v>
      </c>
      <c r="BK194" s="206">
        <f>ROUND(I194*H194,3)</f>
        <v>0</v>
      </c>
      <c r="BL194" s="17" t="s">
        <v>135</v>
      </c>
      <c r="BM194" s="204" t="s">
        <v>274</v>
      </c>
    </row>
    <row r="195" spans="1:65" s="2" customFormat="1" ht="19.5">
      <c r="A195" s="34"/>
      <c r="B195" s="35"/>
      <c r="C195" s="36"/>
      <c r="D195" s="209" t="s">
        <v>148</v>
      </c>
      <c r="E195" s="36"/>
      <c r="F195" s="230" t="s">
        <v>275</v>
      </c>
      <c r="G195" s="36"/>
      <c r="H195" s="36"/>
      <c r="I195" s="231"/>
      <c r="J195" s="36"/>
      <c r="K195" s="36"/>
      <c r="L195" s="39"/>
      <c r="M195" s="232"/>
      <c r="N195" s="233"/>
      <c r="O195" s="75"/>
      <c r="P195" s="75"/>
      <c r="Q195" s="75"/>
      <c r="R195" s="75"/>
      <c r="S195" s="75"/>
      <c r="T195" s="76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148</v>
      </c>
      <c r="AU195" s="17" t="s">
        <v>88</v>
      </c>
    </row>
    <row r="196" spans="1:65" s="13" customFormat="1" ht="11.25">
      <c r="B196" s="207"/>
      <c r="C196" s="208"/>
      <c r="D196" s="209" t="s">
        <v>137</v>
      </c>
      <c r="E196" s="210" t="s">
        <v>1</v>
      </c>
      <c r="F196" s="211" t="s">
        <v>276</v>
      </c>
      <c r="G196" s="208"/>
      <c r="H196" s="212">
        <v>35.200000000000003</v>
      </c>
      <c r="I196" s="213"/>
      <c r="J196" s="208"/>
      <c r="K196" s="208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137</v>
      </c>
      <c r="AU196" s="218" t="s">
        <v>88</v>
      </c>
      <c r="AV196" s="13" t="s">
        <v>88</v>
      </c>
      <c r="AW196" s="13" t="s">
        <v>29</v>
      </c>
      <c r="AX196" s="13" t="s">
        <v>82</v>
      </c>
      <c r="AY196" s="218" t="s">
        <v>130</v>
      </c>
    </row>
    <row r="197" spans="1:65" s="12" customFormat="1" ht="22.9" customHeight="1">
      <c r="B197" s="178"/>
      <c r="C197" s="179"/>
      <c r="D197" s="180" t="s">
        <v>73</v>
      </c>
      <c r="E197" s="191" t="s">
        <v>172</v>
      </c>
      <c r="F197" s="191" t="s">
        <v>277</v>
      </c>
      <c r="G197" s="179"/>
      <c r="H197" s="179"/>
      <c r="I197" s="182"/>
      <c r="J197" s="192">
        <f>BK197</f>
        <v>0</v>
      </c>
      <c r="K197" s="179"/>
      <c r="L197" s="183"/>
      <c r="M197" s="184"/>
      <c r="N197" s="185"/>
      <c r="O197" s="185"/>
      <c r="P197" s="186">
        <f>SUM(P198:P228)</f>
        <v>0</v>
      </c>
      <c r="Q197" s="185"/>
      <c r="R197" s="186">
        <f>SUM(R198:R228)</f>
        <v>71.016720750000005</v>
      </c>
      <c r="S197" s="185"/>
      <c r="T197" s="187">
        <f>SUM(T198:T228)</f>
        <v>0</v>
      </c>
      <c r="AR197" s="188" t="s">
        <v>82</v>
      </c>
      <c r="AT197" s="189" t="s">
        <v>73</v>
      </c>
      <c r="AU197" s="189" t="s">
        <v>82</v>
      </c>
      <c r="AY197" s="188" t="s">
        <v>130</v>
      </c>
      <c r="BK197" s="190">
        <f>SUM(BK198:BK228)</f>
        <v>0</v>
      </c>
    </row>
    <row r="198" spans="1:65" s="2" customFormat="1" ht="33" customHeight="1">
      <c r="A198" s="34"/>
      <c r="B198" s="35"/>
      <c r="C198" s="193" t="s">
        <v>278</v>
      </c>
      <c r="D198" s="193" t="s">
        <v>132</v>
      </c>
      <c r="E198" s="194" t="s">
        <v>279</v>
      </c>
      <c r="F198" s="195" t="s">
        <v>280</v>
      </c>
      <c r="G198" s="196" t="s">
        <v>281</v>
      </c>
      <c r="H198" s="197">
        <v>83.75</v>
      </c>
      <c r="I198" s="198"/>
      <c r="J198" s="197">
        <f>ROUND(I198*H198,3)</f>
        <v>0</v>
      </c>
      <c r="K198" s="199"/>
      <c r="L198" s="39"/>
      <c r="M198" s="200" t="s">
        <v>1</v>
      </c>
      <c r="N198" s="201" t="s">
        <v>40</v>
      </c>
      <c r="O198" s="75"/>
      <c r="P198" s="202">
        <f>O198*H198</f>
        <v>0</v>
      </c>
      <c r="Q198" s="202">
        <v>0.1258406</v>
      </c>
      <c r="R198" s="202">
        <f>Q198*H198</f>
        <v>10.53915025</v>
      </c>
      <c r="S198" s="202">
        <v>0</v>
      </c>
      <c r="T198" s="203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4" t="s">
        <v>135</v>
      </c>
      <c r="AT198" s="204" t="s">
        <v>132</v>
      </c>
      <c r="AU198" s="204" t="s">
        <v>88</v>
      </c>
      <c r="AY198" s="17" t="s">
        <v>130</v>
      </c>
      <c r="BE198" s="205">
        <f>IF(N198="základná",J198,0)</f>
        <v>0</v>
      </c>
      <c r="BF198" s="205">
        <f>IF(N198="znížená",J198,0)</f>
        <v>0</v>
      </c>
      <c r="BG198" s="205">
        <f>IF(N198="zákl. prenesená",J198,0)</f>
        <v>0</v>
      </c>
      <c r="BH198" s="205">
        <f>IF(N198="zníž. prenesená",J198,0)</f>
        <v>0</v>
      </c>
      <c r="BI198" s="205">
        <f>IF(N198="nulová",J198,0)</f>
        <v>0</v>
      </c>
      <c r="BJ198" s="17" t="s">
        <v>88</v>
      </c>
      <c r="BK198" s="206">
        <f>ROUND(I198*H198,3)</f>
        <v>0</v>
      </c>
      <c r="BL198" s="17" t="s">
        <v>135</v>
      </c>
      <c r="BM198" s="204" t="s">
        <v>282</v>
      </c>
    </row>
    <row r="199" spans="1:65" s="13" customFormat="1" ht="11.25">
      <c r="B199" s="207"/>
      <c r="C199" s="208"/>
      <c r="D199" s="209" t="s">
        <v>137</v>
      </c>
      <c r="E199" s="210" t="s">
        <v>1</v>
      </c>
      <c r="F199" s="211" t="s">
        <v>283</v>
      </c>
      <c r="G199" s="208"/>
      <c r="H199" s="212">
        <v>11.56</v>
      </c>
      <c r="I199" s="213"/>
      <c r="J199" s="208"/>
      <c r="K199" s="208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137</v>
      </c>
      <c r="AU199" s="218" t="s">
        <v>88</v>
      </c>
      <c r="AV199" s="13" t="s">
        <v>88</v>
      </c>
      <c r="AW199" s="13" t="s">
        <v>29</v>
      </c>
      <c r="AX199" s="13" t="s">
        <v>74</v>
      </c>
      <c r="AY199" s="218" t="s">
        <v>130</v>
      </c>
    </row>
    <row r="200" spans="1:65" s="13" customFormat="1" ht="11.25">
      <c r="B200" s="207"/>
      <c r="C200" s="208"/>
      <c r="D200" s="209" t="s">
        <v>137</v>
      </c>
      <c r="E200" s="210" t="s">
        <v>1</v>
      </c>
      <c r="F200" s="211" t="s">
        <v>155</v>
      </c>
      <c r="G200" s="208"/>
      <c r="H200" s="212">
        <v>5</v>
      </c>
      <c r="I200" s="213"/>
      <c r="J200" s="208"/>
      <c r="K200" s="208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137</v>
      </c>
      <c r="AU200" s="218" t="s">
        <v>88</v>
      </c>
      <c r="AV200" s="13" t="s">
        <v>88</v>
      </c>
      <c r="AW200" s="13" t="s">
        <v>29</v>
      </c>
      <c r="AX200" s="13" t="s">
        <v>74</v>
      </c>
      <c r="AY200" s="218" t="s">
        <v>130</v>
      </c>
    </row>
    <row r="201" spans="1:65" s="13" customFormat="1" ht="11.25">
      <c r="B201" s="207"/>
      <c r="C201" s="208"/>
      <c r="D201" s="209" t="s">
        <v>137</v>
      </c>
      <c r="E201" s="210" t="s">
        <v>1</v>
      </c>
      <c r="F201" s="211" t="s">
        <v>284</v>
      </c>
      <c r="G201" s="208"/>
      <c r="H201" s="212">
        <v>67.19</v>
      </c>
      <c r="I201" s="213"/>
      <c r="J201" s="208"/>
      <c r="K201" s="208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137</v>
      </c>
      <c r="AU201" s="218" t="s">
        <v>88</v>
      </c>
      <c r="AV201" s="13" t="s">
        <v>88</v>
      </c>
      <c r="AW201" s="13" t="s">
        <v>29</v>
      </c>
      <c r="AX201" s="13" t="s">
        <v>74</v>
      </c>
      <c r="AY201" s="218" t="s">
        <v>130</v>
      </c>
    </row>
    <row r="202" spans="1:65" s="14" customFormat="1" ht="11.25">
      <c r="B202" s="219"/>
      <c r="C202" s="220"/>
      <c r="D202" s="209" t="s">
        <v>137</v>
      </c>
      <c r="E202" s="221" t="s">
        <v>1</v>
      </c>
      <c r="F202" s="222" t="s">
        <v>139</v>
      </c>
      <c r="G202" s="220"/>
      <c r="H202" s="223">
        <v>83.75</v>
      </c>
      <c r="I202" s="224"/>
      <c r="J202" s="220"/>
      <c r="K202" s="220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137</v>
      </c>
      <c r="AU202" s="229" t="s">
        <v>88</v>
      </c>
      <c r="AV202" s="14" t="s">
        <v>135</v>
      </c>
      <c r="AW202" s="14" t="s">
        <v>29</v>
      </c>
      <c r="AX202" s="14" t="s">
        <v>82</v>
      </c>
      <c r="AY202" s="229" t="s">
        <v>130</v>
      </c>
    </row>
    <row r="203" spans="1:65" s="2" customFormat="1" ht="16.5" customHeight="1">
      <c r="A203" s="34"/>
      <c r="B203" s="35"/>
      <c r="C203" s="245" t="s">
        <v>285</v>
      </c>
      <c r="D203" s="245" t="s">
        <v>182</v>
      </c>
      <c r="E203" s="246" t="s">
        <v>286</v>
      </c>
      <c r="F203" s="247" t="s">
        <v>287</v>
      </c>
      <c r="G203" s="248" t="s">
        <v>175</v>
      </c>
      <c r="H203" s="249">
        <v>84.587999999999994</v>
      </c>
      <c r="I203" s="250"/>
      <c r="J203" s="249">
        <f>ROUND(I203*H203,3)</f>
        <v>0</v>
      </c>
      <c r="K203" s="251"/>
      <c r="L203" s="252"/>
      <c r="M203" s="253" t="s">
        <v>1</v>
      </c>
      <c r="N203" s="254" t="s">
        <v>40</v>
      </c>
      <c r="O203" s="75"/>
      <c r="P203" s="202">
        <f>O203*H203</f>
        <v>0</v>
      </c>
      <c r="Q203" s="202">
        <v>2.35E-2</v>
      </c>
      <c r="R203" s="202">
        <f>Q203*H203</f>
        <v>1.9878179999999999</v>
      </c>
      <c r="S203" s="202">
        <v>0</v>
      </c>
      <c r="T203" s="203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4" t="s">
        <v>168</v>
      </c>
      <c r="AT203" s="204" t="s">
        <v>182</v>
      </c>
      <c r="AU203" s="204" t="s">
        <v>88</v>
      </c>
      <c r="AY203" s="17" t="s">
        <v>130</v>
      </c>
      <c r="BE203" s="205">
        <f>IF(N203="základná",J203,0)</f>
        <v>0</v>
      </c>
      <c r="BF203" s="205">
        <f>IF(N203="znížená",J203,0)</f>
        <v>0</v>
      </c>
      <c r="BG203" s="205">
        <f>IF(N203="zákl. prenesená",J203,0)</f>
        <v>0</v>
      </c>
      <c r="BH203" s="205">
        <f>IF(N203="zníž. prenesená",J203,0)</f>
        <v>0</v>
      </c>
      <c r="BI203" s="205">
        <f>IF(N203="nulová",J203,0)</f>
        <v>0</v>
      </c>
      <c r="BJ203" s="17" t="s">
        <v>88</v>
      </c>
      <c r="BK203" s="206">
        <f>ROUND(I203*H203,3)</f>
        <v>0</v>
      </c>
      <c r="BL203" s="17" t="s">
        <v>135</v>
      </c>
      <c r="BM203" s="204" t="s">
        <v>288</v>
      </c>
    </row>
    <row r="204" spans="1:65" s="13" customFormat="1" ht="11.25">
      <c r="B204" s="207"/>
      <c r="C204" s="208"/>
      <c r="D204" s="209" t="s">
        <v>137</v>
      </c>
      <c r="E204" s="208"/>
      <c r="F204" s="211" t="s">
        <v>289</v>
      </c>
      <c r="G204" s="208"/>
      <c r="H204" s="212">
        <v>84.587999999999994</v>
      </c>
      <c r="I204" s="213"/>
      <c r="J204" s="208"/>
      <c r="K204" s="208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137</v>
      </c>
      <c r="AU204" s="218" t="s">
        <v>88</v>
      </c>
      <c r="AV204" s="13" t="s">
        <v>88</v>
      </c>
      <c r="AW204" s="13" t="s">
        <v>4</v>
      </c>
      <c r="AX204" s="13" t="s">
        <v>82</v>
      </c>
      <c r="AY204" s="218" t="s">
        <v>130</v>
      </c>
    </row>
    <row r="205" spans="1:65" s="2" customFormat="1" ht="24.2" customHeight="1">
      <c r="A205" s="34"/>
      <c r="B205" s="35"/>
      <c r="C205" s="193" t="s">
        <v>290</v>
      </c>
      <c r="D205" s="193" t="s">
        <v>132</v>
      </c>
      <c r="E205" s="194" t="s">
        <v>291</v>
      </c>
      <c r="F205" s="195" t="s">
        <v>292</v>
      </c>
      <c r="G205" s="196" t="s">
        <v>175</v>
      </c>
      <c r="H205" s="197">
        <v>2</v>
      </c>
      <c r="I205" s="198"/>
      <c r="J205" s="197">
        <f>ROUND(I205*H205,3)</f>
        <v>0</v>
      </c>
      <c r="K205" s="199"/>
      <c r="L205" s="39"/>
      <c r="M205" s="200" t="s">
        <v>1</v>
      </c>
      <c r="N205" s="201" t="s">
        <v>40</v>
      </c>
      <c r="O205" s="75"/>
      <c r="P205" s="202">
        <f>O205*H205</f>
        <v>0</v>
      </c>
      <c r="Q205" s="202">
        <v>1.4E-3</v>
      </c>
      <c r="R205" s="202">
        <f>Q205*H205</f>
        <v>2.8E-3</v>
      </c>
      <c r="S205" s="202">
        <v>0</v>
      </c>
      <c r="T205" s="203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4" t="s">
        <v>135</v>
      </c>
      <c r="AT205" s="204" t="s">
        <v>132</v>
      </c>
      <c r="AU205" s="204" t="s">
        <v>88</v>
      </c>
      <c r="AY205" s="17" t="s">
        <v>130</v>
      </c>
      <c r="BE205" s="205">
        <f>IF(N205="základná",J205,0)</f>
        <v>0</v>
      </c>
      <c r="BF205" s="205">
        <f>IF(N205="znížená",J205,0)</f>
        <v>0</v>
      </c>
      <c r="BG205" s="205">
        <f>IF(N205="zákl. prenesená",J205,0)</f>
        <v>0</v>
      </c>
      <c r="BH205" s="205">
        <f>IF(N205="zníž. prenesená",J205,0)</f>
        <v>0</v>
      </c>
      <c r="BI205" s="205">
        <f>IF(N205="nulová",J205,0)</f>
        <v>0</v>
      </c>
      <c r="BJ205" s="17" t="s">
        <v>88</v>
      </c>
      <c r="BK205" s="206">
        <f>ROUND(I205*H205,3)</f>
        <v>0</v>
      </c>
      <c r="BL205" s="17" t="s">
        <v>135</v>
      </c>
      <c r="BM205" s="204" t="s">
        <v>293</v>
      </c>
    </row>
    <row r="206" spans="1:65" s="2" customFormat="1" ht="24.2" customHeight="1">
      <c r="A206" s="34"/>
      <c r="B206" s="35"/>
      <c r="C206" s="245" t="s">
        <v>294</v>
      </c>
      <c r="D206" s="245" t="s">
        <v>182</v>
      </c>
      <c r="E206" s="246" t="s">
        <v>295</v>
      </c>
      <c r="F206" s="247" t="s">
        <v>296</v>
      </c>
      <c r="G206" s="248" t="s">
        <v>175</v>
      </c>
      <c r="H206" s="249">
        <v>2</v>
      </c>
      <c r="I206" s="250"/>
      <c r="J206" s="249">
        <f>ROUND(I206*H206,3)</f>
        <v>0</v>
      </c>
      <c r="K206" s="251"/>
      <c r="L206" s="252"/>
      <c r="M206" s="253" t="s">
        <v>1</v>
      </c>
      <c r="N206" s="254" t="s">
        <v>40</v>
      </c>
      <c r="O206" s="75"/>
      <c r="P206" s="202">
        <f>O206*H206</f>
        <v>0</v>
      </c>
      <c r="Q206" s="202">
        <v>2.9000000000000001E-2</v>
      </c>
      <c r="R206" s="202">
        <f>Q206*H206</f>
        <v>5.8000000000000003E-2</v>
      </c>
      <c r="S206" s="202">
        <v>0</v>
      </c>
      <c r="T206" s="203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4" t="s">
        <v>168</v>
      </c>
      <c r="AT206" s="204" t="s">
        <v>182</v>
      </c>
      <c r="AU206" s="204" t="s">
        <v>88</v>
      </c>
      <c r="AY206" s="17" t="s">
        <v>130</v>
      </c>
      <c r="BE206" s="205">
        <f>IF(N206="základná",J206,0)</f>
        <v>0</v>
      </c>
      <c r="BF206" s="205">
        <f>IF(N206="znížená",J206,0)</f>
        <v>0</v>
      </c>
      <c r="BG206" s="205">
        <f>IF(N206="zákl. prenesená",J206,0)</f>
        <v>0</v>
      </c>
      <c r="BH206" s="205">
        <f>IF(N206="zníž. prenesená",J206,0)</f>
        <v>0</v>
      </c>
      <c r="BI206" s="205">
        <f>IF(N206="nulová",J206,0)</f>
        <v>0</v>
      </c>
      <c r="BJ206" s="17" t="s">
        <v>88</v>
      </c>
      <c r="BK206" s="206">
        <f>ROUND(I206*H206,3)</f>
        <v>0</v>
      </c>
      <c r="BL206" s="17" t="s">
        <v>135</v>
      </c>
      <c r="BM206" s="204" t="s">
        <v>297</v>
      </c>
    </row>
    <row r="207" spans="1:65" s="2" customFormat="1" ht="24.2" customHeight="1">
      <c r="A207" s="34"/>
      <c r="B207" s="35"/>
      <c r="C207" s="193" t="s">
        <v>298</v>
      </c>
      <c r="D207" s="193" t="s">
        <v>132</v>
      </c>
      <c r="E207" s="194" t="s">
        <v>299</v>
      </c>
      <c r="F207" s="195" t="s">
        <v>300</v>
      </c>
      <c r="G207" s="196" t="s">
        <v>175</v>
      </c>
      <c r="H207" s="197">
        <v>2</v>
      </c>
      <c r="I207" s="198"/>
      <c r="J207" s="197">
        <f>ROUND(I207*H207,3)</f>
        <v>0</v>
      </c>
      <c r="K207" s="199"/>
      <c r="L207" s="39"/>
      <c r="M207" s="200" t="s">
        <v>1</v>
      </c>
      <c r="N207" s="201" t="s">
        <v>40</v>
      </c>
      <c r="O207" s="75"/>
      <c r="P207" s="202">
        <f>O207*H207</f>
        <v>0</v>
      </c>
      <c r="Q207" s="202">
        <v>1.4E-3</v>
      </c>
      <c r="R207" s="202">
        <f>Q207*H207</f>
        <v>2.8E-3</v>
      </c>
      <c r="S207" s="202">
        <v>0</v>
      </c>
      <c r="T207" s="203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4" t="s">
        <v>135</v>
      </c>
      <c r="AT207" s="204" t="s">
        <v>132</v>
      </c>
      <c r="AU207" s="204" t="s">
        <v>88</v>
      </c>
      <c r="AY207" s="17" t="s">
        <v>130</v>
      </c>
      <c r="BE207" s="205">
        <f>IF(N207="základná",J207,0)</f>
        <v>0</v>
      </c>
      <c r="BF207" s="205">
        <f>IF(N207="znížená",J207,0)</f>
        <v>0</v>
      </c>
      <c r="BG207" s="205">
        <f>IF(N207="zákl. prenesená",J207,0)</f>
        <v>0</v>
      </c>
      <c r="BH207" s="205">
        <f>IF(N207="zníž. prenesená",J207,0)</f>
        <v>0</v>
      </c>
      <c r="BI207" s="205">
        <f>IF(N207="nulová",J207,0)</f>
        <v>0</v>
      </c>
      <c r="BJ207" s="17" t="s">
        <v>88</v>
      </c>
      <c r="BK207" s="206">
        <f>ROUND(I207*H207,3)</f>
        <v>0</v>
      </c>
      <c r="BL207" s="17" t="s">
        <v>135</v>
      </c>
      <c r="BM207" s="204" t="s">
        <v>301</v>
      </c>
    </row>
    <row r="208" spans="1:65" s="2" customFormat="1" ht="37.9" customHeight="1">
      <c r="A208" s="34"/>
      <c r="B208" s="35"/>
      <c r="C208" s="245" t="s">
        <v>302</v>
      </c>
      <c r="D208" s="245" t="s">
        <v>182</v>
      </c>
      <c r="E208" s="246" t="s">
        <v>303</v>
      </c>
      <c r="F208" s="247" t="s">
        <v>304</v>
      </c>
      <c r="G208" s="248" t="s">
        <v>175</v>
      </c>
      <c r="H208" s="249">
        <v>2</v>
      </c>
      <c r="I208" s="250"/>
      <c r="J208" s="249">
        <f>ROUND(I208*H208,3)</f>
        <v>0</v>
      </c>
      <c r="K208" s="251"/>
      <c r="L208" s="252"/>
      <c r="M208" s="253" t="s">
        <v>1</v>
      </c>
      <c r="N208" s="254" t="s">
        <v>40</v>
      </c>
      <c r="O208" s="75"/>
      <c r="P208" s="202">
        <f>O208*H208</f>
        <v>0</v>
      </c>
      <c r="Q208" s="202">
        <v>2.1999999999999999E-2</v>
      </c>
      <c r="R208" s="202">
        <f>Q208*H208</f>
        <v>4.3999999999999997E-2</v>
      </c>
      <c r="S208" s="202">
        <v>0</v>
      </c>
      <c r="T208" s="203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4" t="s">
        <v>168</v>
      </c>
      <c r="AT208" s="204" t="s">
        <v>182</v>
      </c>
      <c r="AU208" s="204" t="s">
        <v>88</v>
      </c>
      <c r="AY208" s="17" t="s">
        <v>130</v>
      </c>
      <c r="BE208" s="205">
        <f>IF(N208="základná",J208,0)</f>
        <v>0</v>
      </c>
      <c r="BF208" s="205">
        <f>IF(N208="znížená",J208,0)</f>
        <v>0</v>
      </c>
      <c r="BG208" s="205">
        <f>IF(N208="zákl. prenesená",J208,0)</f>
        <v>0</v>
      </c>
      <c r="BH208" s="205">
        <f>IF(N208="zníž. prenesená",J208,0)</f>
        <v>0</v>
      </c>
      <c r="BI208" s="205">
        <f>IF(N208="nulová",J208,0)</f>
        <v>0</v>
      </c>
      <c r="BJ208" s="17" t="s">
        <v>88</v>
      </c>
      <c r="BK208" s="206">
        <f>ROUND(I208*H208,3)</f>
        <v>0</v>
      </c>
      <c r="BL208" s="17" t="s">
        <v>135</v>
      </c>
      <c r="BM208" s="204" t="s">
        <v>305</v>
      </c>
    </row>
    <row r="209" spans="1:65" s="2" customFormat="1" ht="39">
      <c r="A209" s="34"/>
      <c r="B209" s="35"/>
      <c r="C209" s="36"/>
      <c r="D209" s="209" t="s">
        <v>148</v>
      </c>
      <c r="E209" s="36"/>
      <c r="F209" s="230" t="s">
        <v>306</v>
      </c>
      <c r="G209" s="36"/>
      <c r="H209" s="36"/>
      <c r="I209" s="231"/>
      <c r="J209" s="36"/>
      <c r="K209" s="36"/>
      <c r="L209" s="39"/>
      <c r="M209" s="232"/>
      <c r="N209" s="233"/>
      <c r="O209" s="75"/>
      <c r="P209" s="75"/>
      <c r="Q209" s="75"/>
      <c r="R209" s="75"/>
      <c r="S209" s="75"/>
      <c r="T209" s="76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148</v>
      </c>
      <c r="AU209" s="17" t="s">
        <v>88</v>
      </c>
    </row>
    <row r="210" spans="1:65" s="2" customFormat="1" ht="24.2" customHeight="1">
      <c r="A210" s="34"/>
      <c r="B210" s="35"/>
      <c r="C210" s="193" t="s">
        <v>307</v>
      </c>
      <c r="D210" s="193" t="s">
        <v>132</v>
      </c>
      <c r="E210" s="194" t="s">
        <v>299</v>
      </c>
      <c r="F210" s="195" t="s">
        <v>300</v>
      </c>
      <c r="G210" s="196" t="s">
        <v>175</v>
      </c>
      <c r="H210" s="197">
        <v>6</v>
      </c>
      <c r="I210" s="198"/>
      <c r="J210" s="197">
        <f>ROUND(I210*H210,3)</f>
        <v>0</v>
      </c>
      <c r="K210" s="199"/>
      <c r="L210" s="39"/>
      <c r="M210" s="200" t="s">
        <v>1</v>
      </c>
      <c r="N210" s="201" t="s">
        <v>40</v>
      </c>
      <c r="O210" s="75"/>
      <c r="P210" s="202">
        <f>O210*H210</f>
        <v>0</v>
      </c>
      <c r="Q210" s="202">
        <v>1.4E-3</v>
      </c>
      <c r="R210" s="202">
        <f>Q210*H210</f>
        <v>8.3999999999999995E-3</v>
      </c>
      <c r="S210" s="202">
        <v>0</v>
      </c>
      <c r="T210" s="203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4" t="s">
        <v>135</v>
      </c>
      <c r="AT210" s="204" t="s">
        <v>132</v>
      </c>
      <c r="AU210" s="204" t="s">
        <v>88</v>
      </c>
      <c r="AY210" s="17" t="s">
        <v>130</v>
      </c>
      <c r="BE210" s="205">
        <f>IF(N210="základná",J210,0)</f>
        <v>0</v>
      </c>
      <c r="BF210" s="205">
        <f>IF(N210="znížená",J210,0)</f>
        <v>0</v>
      </c>
      <c r="BG210" s="205">
        <f>IF(N210="zákl. prenesená",J210,0)</f>
        <v>0</v>
      </c>
      <c r="BH210" s="205">
        <f>IF(N210="zníž. prenesená",J210,0)</f>
        <v>0</v>
      </c>
      <c r="BI210" s="205">
        <f>IF(N210="nulová",J210,0)</f>
        <v>0</v>
      </c>
      <c r="BJ210" s="17" t="s">
        <v>88</v>
      </c>
      <c r="BK210" s="206">
        <f>ROUND(I210*H210,3)</f>
        <v>0</v>
      </c>
      <c r="BL210" s="17" t="s">
        <v>135</v>
      </c>
      <c r="BM210" s="204" t="s">
        <v>308</v>
      </c>
    </row>
    <row r="211" spans="1:65" s="2" customFormat="1" ht="37.9" customHeight="1">
      <c r="A211" s="34"/>
      <c r="B211" s="35"/>
      <c r="C211" s="245" t="s">
        <v>309</v>
      </c>
      <c r="D211" s="245" t="s">
        <v>182</v>
      </c>
      <c r="E211" s="246" t="s">
        <v>303</v>
      </c>
      <c r="F211" s="247" t="s">
        <v>304</v>
      </c>
      <c r="G211" s="248" t="s">
        <v>175</v>
      </c>
      <c r="H211" s="249">
        <v>4</v>
      </c>
      <c r="I211" s="250"/>
      <c r="J211" s="249">
        <f>ROUND(I211*H211,3)</f>
        <v>0</v>
      </c>
      <c r="K211" s="251"/>
      <c r="L211" s="252"/>
      <c r="M211" s="253" t="s">
        <v>1</v>
      </c>
      <c r="N211" s="254" t="s">
        <v>40</v>
      </c>
      <c r="O211" s="75"/>
      <c r="P211" s="202">
        <f>O211*H211</f>
        <v>0</v>
      </c>
      <c r="Q211" s="202">
        <v>2.1999999999999999E-2</v>
      </c>
      <c r="R211" s="202">
        <f>Q211*H211</f>
        <v>8.7999999999999995E-2</v>
      </c>
      <c r="S211" s="202">
        <v>0</v>
      </c>
      <c r="T211" s="203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4" t="s">
        <v>168</v>
      </c>
      <c r="AT211" s="204" t="s">
        <v>182</v>
      </c>
      <c r="AU211" s="204" t="s">
        <v>88</v>
      </c>
      <c r="AY211" s="17" t="s">
        <v>130</v>
      </c>
      <c r="BE211" s="205">
        <f>IF(N211="základná",J211,0)</f>
        <v>0</v>
      </c>
      <c r="BF211" s="205">
        <f>IF(N211="znížená",J211,0)</f>
        <v>0</v>
      </c>
      <c r="BG211" s="205">
        <f>IF(N211="zákl. prenesená",J211,0)</f>
        <v>0</v>
      </c>
      <c r="BH211" s="205">
        <f>IF(N211="zníž. prenesená",J211,0)</f>
        <v>0</v>
      </c>
      <c r="BI211" s="205">
        <f>IF(N211="nulová",J211,0)</f>
        <v>0</v>
      </c>
      <c r="BJ211" s="17" t="s">
        <v>88</v>
      </c>
      <c r="BK211" s="206">
        <f>ROUND(I211*H211,3)</f>
        <v>0</v>
      </c>
      <c r="BL211" s="17" t="s">
        <v>135</v>
      </c>
      <c r="BM211" s="204" t="s">
        <v>310</v>
      </c>
    </row>
    <row r="212" spans="1:65" s="2" customFormat="1" ht="39">
      <c r="A212" s="34"/>
      <c r="B212" s="35"/>
      <c r="C212" s="36"/>
      <c r="D212" s="209" t="s">
        <v>148</v>
      </c>
      <c r="E212" s="36"/>
      <c r="F212" s="230" t="s">
        <v>306</v>
      </c>
      <c r="G212" s="36"/>
      <c r="H212" s="36"/>
      <c r="I212" s="231"/>
      <c r="J212" s="36"/>
      <c r="K212" s="36"/>
      <c r="L212" s="39"/>
      <c r="M212" s="232"/>
      <c r="N212" s="233"/>
      <c r="O212" s="75"/>
      <c r="P212" s="75"/>
      <c r="Q212" s="75"/>
      <c r="R212" s="75"/>
      <c r="S212" s="75"/>
      <c r="T212" s="76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148</v>
      </c>
      <c r="AU212" s="17" t="s">
        <v>88</v>
      </c>
    </row>
    <row r="213" spans="1:65" s="2" customFormat="1" ht="37.9" customHeight="1">
      <c r="A213" s="34"/>
      <c r="B213" s="35"/>
      <c r="C213" s="245" t="s">
        <v>311</v>
      </c>
      <c r="D213" s="245" t="s">
        <v>182</v>
      </c>
      <c r="E213" s="246" t="s">
        <v>312</v>
      </c>
      <c r="F213" s="247" t="s">
        <v>304</v>
      </c>
      <c r="G213" s="248" t="s">
        <v>175</v>
      </c>
      <c r="H213" s="249">
        <v>2</v>
      </c>
      <c r="I213" s="250"/>
      <c r="J213" s="249">
        <f>ROUND(I213*H213,3)</f>
        <v>0</v>
      </c>
      <c r="K213" s="251"/>
      <c r="L213" s="252"/>
      <c r="M213" s="253" t="s">
        <v>1</v>
      </c>
      <c r="N213" s="254" t="s">
        <v>40</v>
      </c>
      <c r="O213" s="75"/>
      <c r="P213" s="202">
        <f>O213*H213</f>
        <v>0</v>
      </c>
      <c r="Q213" s="202">
        <v>2.1999999999999999E-2</v>
      </c>
      <c r="R213" s="202">
        <f>Q213*H213</f>
        <v>4.3999999999999997E-2</v>
      </c>
      <c r="S213" s="202">
        <v>0</v>
      </c>
      <c r="T213" s="203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4" t="s">
        <v>168</v>
      </c>
      <c r="AT213" s="204" t="s">
        <v>182</v>
      </c>
      <c r="AU213" s="204" t="s">
        <v>88</v>
      </c>
      <c r="AY213" s="17" t="s">
        <v>130</v>
      </c>
      <c r="BE213" s="205">
        <f>IF(N213="základná",J213,0)</f>
        <v>0</v>
      </c>
      <c r="BF213" s="205">
        <f>IF(N213="znížená",J213,0)</f>
        <v>0</v>
      </c>
      <c r="BG213" s="205">
        <f>IF(N213="zákl. prenesená",J213,0)</f>
        <v>0</v>
      </c>
      <c r="BH213" s="205">
        <f>IF(N213="zníž. prenesená",J213,0)</f>
        <v>0</v>
      </c>
      <c r="BI213" s="205">
        <f>IF(N213="nulová",J213,0)</f>
        <v>0</v>
      </c>
      <c r="BJ213" s="17" t="s">
        <v>88</v>
      </c>
      <c r="BK213" s="206">
        <f>ROUND(I213*H213,3)</f>
        <v>0</v>
      </c>
      <c r="BL213" s="17" t="s">
        <v>135</v>
      </c>
      <c r="BM213" s="204" t="s">
        <v>313</v>
      </c>
    </row>
    <row r="214" spans="1:65" s="2" customFormat="1" ht="39">
      <c r="A214" s="34"/>
      <c r="B214" s="35"/>
      <c r="C214" s="36"/>
      <c r="D214" s="209" t="s">
        <v>148</v>
      </c>
      <c r="E214" s="36"/>
      <c r="F214" s="230" t="s">
        <v>306</v>
      </c>
      <c r="G214" s="36"/>
      <c r="H214" s="36"/>
      <c r="I214" s="231"/>
      <c r="J214" s="36"/>
      <c r="K214" s="36"/>
      <c r="L214" s="39"/>
      <c r="M214" s="232"/>
      <c r="N214" s="233"/>
      <c r="O214" s="75"/>
      <c r="P214" s="75"/>
      <c r="Q214" s="75"/>
      <c r="R214" s="75"/>
      <c r="S214" s="75"/>
      <c r="T214" s="76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148</v>
      </c>
      <c r="AU214" s="17" t="s">
        <v>88</v>
      </c>
    </row>
    <row r="215" spans="1:65" s="2" customFormat="1" ht="24.2" customHeight="1">
      <c r="A215" s="34"/>
      <c r="B215" s="35"/>
      <c r="C215" s="193" t="s">
        <v>314</v>
      </c>
      <c r="D215" s="193" t="s">
        <v>132</v>
      </c>
      <c r="E215" s="194" t="s">
        <v>315</v>
      </c>
      <c r="F215" s="195" t="s">
        <v>316</v>
      </c>
      <c r="G215" s="196" t="s">
        <v>175</v>
      </c>
      <c r="H215" s="197">
        <v>5</v>
      </c>
      <c r="I215" s="198"/>
      <c r="J215" s="197">
        <f>ROUND(I215*H215,3)</f>
        <v>0</v>
      </c>
      <c r="K215" s="199"/>
      <c r="L215" s="39"/>
      <c r="M215" s="200" t="s">
        <v>1</v>
      </c>
      <c r="N215" s="201" t="s">
        <v>40</v>
      </c>
      <c r="O215" s="75"/>
      <c r="P215" s="202">
        <f>O215*H215</f>
        <v>0</v>
      </c>
      <c r="Q215" s="202">
        <v>1.4E-3</v>
      </c>
      <c r="R215" s="202">
        <f>Q215*H215</f>
        <v>7.0000000000000001E-3</v>
      </c>
      <c r="S215" s="202">
        <v>0</v>
      </c>
      <c r="T215" s="203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4" t="s">
        <v>135</v>
      </c>
      <c r="AT215" s="204" t="s">
        <v>132</v>
      </c>
      <c r="AU215" s="204" t="s">
        <v>88</v>
      </c>
      <c r="AY215" s="17" t="s">
        <v>130</v>
      </c>
      <c r="BE215" s="205">
        <f>IF(N215="základná",J215,0)</f>
        <v>0</v>
      </c>
      <c r="BF215" s="205">
        <f>IF(N215="znížená",J215,0)</f>
        <v>0</v>
      </c>
      <c r="BG215" s="205">
        <f>IF(N215="zákl. prenesená",J215,0)</f>
        <v>0</v>
      </c>
      <c r="BH215" s="205">
        <f>IF(N215="zníž. prenesená",J215,0)</f>
        <v>0</v>
      </c>
      <c r="BI215" s="205">
        <f>IF(N215="nulová",J215,0)</f>
        <v>0</v>
      </c>
      <c r="BJ215" s="17" t="s">
        <v>88</v>
      </c>
      <c r="BK215" s="206">
        <f>ROUND(I215*H215,3)</f>
        <v>0</v>
      </c>
      <c r="BL215" s="17" t="s">
        <v>135</v>
      </c>
      <c r="BM215" s="204" t="s">
        <v>317</v>
      </c>
    </row>
    <row r="216" spans="1:65" s="2" customFormat="1" ht="33" customHeight="1">
      <c r="A216" s="34"/>
      <c r="B216" s="35"/>
      <c r="C216" s="245" t="s">
        <v>318</v>
      </c>
      <c r="D216" s="245" t="s">
        <v>182</v>
      </c>
      <c r="E216" s="246" t="s">
        <v>319</v>
      </c>
      <c r="F216" s="247" t="s">
        <v>320</v>
      </c>
      <c r="G216" s="248" t="s">
        <v>175</v>
      </c>
      <c r="H216" s="249">
        <v>5</v>
      </c>
      <c r="I216" s="250"/>
      <c r="J216" s="249">
        <f>ROUND(I216*H216,3)</f>
        <v>0</v>
      </c>
      <c r="K216" s="251"/>
      <c r="L216" s="252"/>
      <c r="M216" s="253" t="s">
        <v>1</v>
      </c>
      <c r="N216" s="254" t="s">
        <v>40</v>
      </c>
      <c r="O216" s="75"/>
      <c r="P216" s="202">
        <f>O216*H216</f>
        <v>0</v>
      </c>
      <c r="Q216" s="202">
        <v>1.0999999999999999E-2</v>
      </c>
      <c r="R216" s="202">
        <f>Q216*H216</f>
        <v>5.4999999999999993E-2</v>
      </c>
      <c r="S216" s="202">
        <v>0</v>
      </c>
      <c r="T216" s="203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4" t="s">
        <v>168</v>
      </c>
      <c r="AT216" s="204" t="s">
        <v>182</v>
      </c>
      <c r="AU216" s="204" t="s">
        <v>88</v>
      </c>
      <c r="AY216" s="17" t="s">
        <v>130</v>
      </c>
      <c r="BE216" s="205">
        <f>IF(N216="základná",J216,0)</f>
        <v>0</v>
      </c>
      <c r="BF216" s="205">
        <f>IF(N216="znížená",J216,0)</f>
        <v>0</v>
      </c>
      <c r="BG216" s="205">
        <f>IF(N216="zákl. prenesená",J216,0)</f>
        <v>0</v>
      </c>
      <c r="BH216" s="205">
        <f>IF(N216="zníž. prenesená",J216,0)</f>
        <v>0</v>
      </c>
      <c r="BI216" s="205">
        <f>IF(N216="nulová",J216,0)</f>
        <v>0</v>
      </c>
      <c r="BJ216" s="17" t="s">
        <v>88</v>
      </c>
      <c r="BK216" s="206">
        <f>ROUND(I216*H216,3)</f>
        <v>0</v>
      </c>
      <c r="BL216" s="17" t="s">
        <v>135</v>
      </c>
      <c r="BM216" s="204" t="s">
        <v>321</v>
      </c>
    </row>
    <row r="217" spans="1:65" s="2" customFormat="1" ht="48.75">
      <c r="A217" s="34"/>
      <c r="B217" s="35"/>
      <c r="C217" s="36"/>
      <c r="D217" s="209" t="s">
        <v>148</v>
      </c>
      <c r="E217" s="36"/>
      <c r="F217" s="230" t="s">
        <v>322</v>
      </c>
      <c r="G217" s="36"/>
      <c r="H217" s="36"/>
      <c r="I217" s="231"/>
      <c r="J217" s="36"/>
      <c r="K217" s="36"/>
      <c r="L217" s="39"/>
      <c r="M217" s="232"/>
      <c r="N217" s="233"/>
      <c r="O217" s="75"/>
      <c r="P217" s="75"/>
      <c r="Q217" s="75"/>
      <c r="R217" s="75"/>
      <c r="S217" s="75"/>
      <c r="T217" s="76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148</v>
      </c>
      <c r="AU217" s="17" t="s">
        <v>88</v>
      </c>
    </row>
    <row r="218" spans="1:65" s="2" customFormat="1" ht="24.2" customHeight="1">
      <c r="A218" s="34"/>
      <c r="B218" s="35"/>
      <c r="C218" s="193" t="s">
        <v>323</v>
      </c>
      <c r="D218" s="193" t="s">
        <v>132</v>
      </c>
      <c r="E218" s="194" t="s">
        <v>324</v>
      </c>
      <c r="F218" s="195" t="s">
        <v>325</v>
      </c>
      <c r="G218" s="196" t="s">
        <v>326</v>
      </c>
      <c r="H218" s="197">
        <v>240</v>
      </c>
      <c r="I218" s="198"/>
      <c r="J218" s="197">
        <f>ROUND(I218*H218,3)</f>
        <v>0</v>
      </c>
      <c r="K218" s="199"/>
      <c r="L218" s="39"/>
      <c r="M218" s="200" t="s">
        <v>1</v>
      </c>
      <c r="N218" s="201" t="s">
        <v>40</v>
      </c>
      <c r="O218" s="75"/>
      <c r="P218" s="202">
        <f>O218*H218</f>
        <v>0</v>
      </c>
      <c r="Q218" s="202">
        <v>0.24</v>
      </c>
      <c r="R218" s="202">
        <f>Q218*H218</f>
        <v>57.599999999999994</v>
      </c>
      <c r="S218" s="202">
        <v>0</v>
      </c>
      <c r="T218" s="203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4" t="s">
        <v>135</v>
      </c>
      <c r="AT218" s="204" t="s">
        <v>132</v>
      </c>
      <c r="AU218" s="204" t="s">
        <v>88</v>
      </c>
      <c r="AY218" s="17" t="s">
        <v>130</v>
      </c>
      <c r="BE218" s="205">
        <f>IF(N218="základná",J218,0)</f>
        <v>0</v>
      </c>
      <c r="BF218" s="205">
        <f>IF(N218="znížená",J218,0)</f>
        <v>0</v>
      </c>
      <c r="BG218" s="205">
        <f>IF(N218="zákl. prenesená",J218,0)</f>
        <v>0</v>
      </c>
      <c r="BH218" s="205">
        <f>IF(N218="zníž. prenesená",J218,0)</f>
        <v>0</v>
      </c>
      <c r="BI218" s="205">
        <f>IF(N218="nulová",J218,0)</f>
        <v>0</v>
      </c>
      <c r="BJ218" s="17" t="s">
        <v>88</v>
      </c>
      <c r="BK218" s="206">
        <f>ROUND(I218*H218,3)</f>
        <v>0</v>
      </c>
      <c r="BL218" s="17" t="s">
        <v>135</v>
      </c>
      <c r="BM218" s="204" t="s">
        <v>327</v>
      </c>
    </row>
    <row r="219" spans="1:65" s="2" customFormat="1" ht="24.2" customHeight="1">
      <c r="A219" s="34"/>
      <c r="B219" s="35"/>
      <c r="C219" s="245" t="s">
        <v>328</v>
      </c>
      <c r="D219" s="245" t="s">
        <v>182</v>
      </c>
      <c r="E219" s="246" t="s">
        <v>329</v>
      </c>
      <c r="F219" s="247" t="s">
        <v>330</v>
      </c>
      <c r="G219" s="248" t="s">
        <v>175</v>
      </c>
      <c r="H219" s="249">
        <v>1</v>
      </c>
      <c r="I219" s="250"/>
      <c r="J219" s="249">
        <f>ROUND(I219*H219,3)</f>
        <v>0</v>
      </c>
      <c r="K219" s="251"/>
      <c r="L219" s="252"/>
      <c r="M219" s="253" t="s">
        <v>1</v>
      </c>
      <c r="N219" s="254" t="s">
        <v>40</v>
      </c>
      <c r="O219" s="75"/>
      <c r="P219" s="202">
        <f>O219*H219</f>
        <v>0</v>
      </c>
      <c r="Q219" s="202">
        <v>0.105</v>
      </c>
      <c r="R219" s="202">
        <f>Q219*H219</f>
        <v>0.105</v>
      </c>
      <c r="S219" s="202">
        <v>0</v>
      </c>
      <c r="T219" s="203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4" t="s">
        <v>168</v>
      </c>
      <c r="AT219" s="204" t="s">
        <v>182</v>
      </c>
      <c r="AU219" s="204" t="s">
        <v>88</v>
      </c>
      <c r="AY219" s="17" t="s">
        <v>130</v>
      </c>
      <c r="BE219" s="205">
        <f>IF(N219="základná",J219,0)</f>
        <v>0</v>
      </c>
      <c r="BF219" s="205">
        <f>IF(N219="znížená",J219,0)</f>
        <v>0</v>
      </c>
      <c r="BG219" s="205">
        <f>IF(N219="zákl. prenesená",J219,0)</f>
        <v>0</v>
      </c>
      <c r="BH219" s="205">
        <f>IF(N219="zníž. prenesená",J219,0)</f>
        <v>0</v>
      </c>
      <c r="BI219" s="205">
        <f>IF(N219="nulová",J219,0)</f>
        <v>0</v>
      </c>
      <c r="BJ219" s="17" t="s">
        <v>88</v>
      </c>
      <c r="BK219" s="206">
        <f>ROUND(I219*H219,3)</f>
        <v>0</v>
      </c>
      <c r="BL219" s="17" t="s">
        <v>135</v>
      </c>
      <c r="BM219" s="204" t="s">
        <v>331</v>
      </c>
    </row>
    <row r="220" spans="1:65" s="2" customFormat="1" ht="24.2" customHeight="1">
      <c r="A220" s="34"/>
      <c r="B220" s="35"/>
      <c r="C220" s="193" t="s">
        <v>332</v>
      </c>
      <c r="D220" s="193" t="s">
        <v>132</v>
      </c>
      <c r="E220" s="194" t="s">
        <v>333</v>
      </c>
      <c r="F220" s="195" t="s">
        <v>334</v>
      </c>
      <c r="G220" s="196" t="s">
        <v>175</v>
      </c>
      <c r="H220" s="197">
        <v>5</v>
      </c>
      <c r="I220" s="198"/>
      <c r="J220" s="197">
        <f>ROUND(I220*H220,3)</f>
        <v>0</v>
      </c>
      <c r="K220" s="199"/>
      <c r="L220" s="39"/>
      <c r="M220" s="200" t="s">
        <v>1</v>
      </c>
      <c r="N220" s="201" t="s">
        <v>40</v>
      </c>
      <c r="O220" s="75"/>
      <c r="P220" s="202">
        <f>O220*H220</f>
        <v>0</v>
      </c>
      <c r="Q220" s="202">
        <v>6.8290500000000004E-2</v>
      </c>
      <c r="R220" s="202">
        <f>Q220*H220</f>
        <v>0.34145250000000005</v>
      </c>
      <c r="S220" s="202">
        <v>0</v>
      </c>
      <c r="T220" s="203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4" t="s">
        <v>135</v>
      </c>
      <c r="AT220" s="204" t="s">
        <v>132</v>
      </c>
      <c r="AU220" s="204" t="s">
        <v>88</v>
      </c>
      <c r="AY220" s="17" t="s">
        <v>130</v>
      </c>
      <c r="BE220" s="205">
        <f>IF(N220="základná",J220,0)</f>
        <v>0</v>
      </c>
      <c r="BF220" s="205">
        <f>IF(N220="znížená",J220,0)</f>
        <v>0</v>
      </c>
      <c r="BG220" s="205">
        <f>IF(N220="zákl. prenesená",J220,0)</f>
        <v>0</v>
      </c>
      <c r="BH220" s="205">
        <f>IF(N220="zníž. prenesená",J220,0)</f>
        <v>0</v>
      </c>
      <c r="BI220" s="205">
        <f>IF(N220="nulová",J220,0)</f>
        <v>0</v>
      </c>
      <c r="BJ220" s="17" t="s">
        <v>88</v>
      </c>
      <c r="BK220" s="206">
        <f>ROUND(I220*H220,3)</f>
        <v>0</v>
      </c>
      <c r="BL220" s="17" t="s">
        <v>135</v>
      </c>
      <c r="BM220" s="204" t="s">
        <v>335</v>
      </c>
    </row>
    <row r="221" spans="1:65" s="13" customFormat="1" ht="11.25">
      <c r="B221" s="207"/>
      <c r="C221" s="208"/>
      <c r="D221" s="209" t="s">
        <v>137</v>
      </c>
      <c r="E221" s="210" t="s">
        <v>1</v>
      </c>
      <c r="F221" s="211" t="s">
        <v>336</v>
      </c>
      <c r="G221" s="208"/>
      <c r="H221" s="212">
        <v>5</v>
      </c>
      <c r="I221" s="213"/>
      <c r="J221" s="208"/>
      <c r="K221" s="208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137</v>
      </c>
      <c r="AU221" s="218" t="s">
        <v>88</v>
      </c>
      <c r="AV221" s="13" t="s">
        <v>88</v>
      </c>
      <c r="AW221" s="13" t="s">
        <v>29</v>
      </c>
      <c r="AX221" s="13" t="s">
        <v>82</v>
      </c>
      <c r="AY221" s="218" t="s">
        <v>130</v>
      </c>
    </row>
    <row r="222" spans="1:65" s="2" customFormat="1" ht="16.5" customHeight="1">
      <c r="A222" s="34"/>
      <c r="B222" s="35"/>
      <c r="C222" s="245" t="s">
        <v>337</v>
      </c>
      <c r="D222" s="245" t="s">
        <v>182</v>
      </c>
      <c r="E222" s="246" t="s">
        <v>338</v>
      </c>
      <c r="F222" s="247" t="s">
        <v>339</v>
      </c>
      <c r="G222" s="248" t="s">
        <v>175</v>
      </c>
      <c r="H222" s="249">
        <v>2</v>
      </c>
      <c r="I222" s="250"/>
      <c r="J222" s="249">
        <f>ROUND(I222*H222,3)</f>
        <v>0</v>
      </c>
      <c r="K222" s="251"/>
      <c r="L222" s="252"/>
      <c r="M222" s="253" t="s">
        <v>1</v>
      </c>
      <c r="N222" s="254" t="s">
        <v>40</v>
      </c>
      <c r="O222" s="75"/>
      <c r="P222" s="202">
        <f>O222*H222</f>
        <v>0</v>
      </c>
      <c r="Q222" s="202">
        <v>9.4999999999999998E-3</v>
      </c>
      <c r="R222" s="202">
        <f>Q222*H222</f>
        <v>1.9E-2</v>
      </c>
      <c r="S222" s="202">
        <v>0</v>
      </c>
      <c r="T222" s="203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4" t="s">
        <v>168</v>
      </c>
      <c r="AT222" s="204" t="s">
        <v>182</v>
      </c>
      <c r="AU222" s="204" t="s">
        <v>88</v>
      </c>
      <c r="AY222" s="17" t="s">
        <v>130</v>
      </c>
      <c r="BE222" s="205">
        <f>IF(N222="základná",J222,0)</f>
        <v>0</v>
      </c>
      <c r="BF222" s="205">
        <f>IF(N222="znížená",J222,0)</f>
        <v>0</v>
      </c>
      <c r="BG222" s="205">
        <f>IF(N222="zákl. prenesená",J222,0)</f>
        <v>0</v>
      </c>
      <c r="BH222" s="205">
        <f>IF(N222="zníž. prenesená",J222,0)</f>
        <v>0</v>
      </c>
      <c r="BI222" s="205">
        <f>IF(N222="nulová",J222,0)</f>
        <v>0</v>
      </c>
      <c r="BJ222" s="17" t="s">
        <v>88</v>
      </c>
      <c r="BK222" s="206">
        <f>ROUND(I222*H222,3)</f>
        <v>0</v>
      </c>
      <c r="BL222" s="17" t="s">
        <v>135</v>
      </c>
      <c r="BM222" s="204" t="s">
        <v>340</v>
      </c>
    </row>
    <row r="223" spans="1:65" s="2" customFormat="1" ht="16.5" customHeight="1">
      <c r="A223" s="34"/>
      <c r="B223" s="35"/>
      <c r="C223" s="245" t="s">
        <v>341</v>
      </c>
      <c r="D223" s="245" t="s">
        <v>182</v>
      </c>
      <c r="E223" s="246" t="s">
        <v>342</v>
      </c>
      <c r="F223" s="247" t="s">
        <v>343</v>
      </c>
      <c r="G223" s="248" t="s">
        <v>175</v>
      </c>
      <c r="H223" s="249">
        <v>2</v>
      </c>
      <c r="I223" s="250"/>
      <c r="J223" s="249">
        <f>ROUND(I223*H223,3)</f>
        <v>0</v>
      </c>
      <c r="K223" s="251"/>
      <c r="L223" s="252"/>
      <c r="M223" s="253" t="s">
        <v>1</v>
      </c>
      <c r="N223" s="254" t="s">
        <v>40</v>
      </c>
      <c r="O223" s="75"/>
      <c r="P223" s="202">
        <f>O223*H223</f>
        <v>0</v>
      </c>
      <c r="Q223" s="202">
        <v>3.27E-2</v>
      </c>
      <c r="R223" s="202">
        <f>Q223*H223</f>
        <v>6.54E-2</v>
      </c>
      <c r="S223" s="202">
        <v>0</v>
      </c>
      <c r="T223" s="203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4" t="s">
        <v>168</v>
      </c>
      <c r="AT223" s="204" t="s">
        <v>182</v>
      </c>
      <c r="AU223" s="204" t="s">
        <v>88</v>
      </c>
      <c r="AY223" s="17" t="s">
        <v>130</v>
      </c>
      <c r="BE223" s="205">
        <f>IF(N223="základná",J223,0)</f>
        <v>0</v>
      </c>
      <c r="BF223" s="205">
        <f>IF(N223="znížená",J223,0)</f>
        <v>0</v>
      </c>
      <c r="BG223" s="205">
        <f>IF(N223="zákl. prenesená",J223,0)</f>
        <v>0</v>
      </c>
      <c r="BH223" s="205">
        <f>IF(N223="zníž. prenesená",J223,0)</f>
        <v>0</v>
      </c>
      <c r="BI223" s="205">
        <f>IF(N223="nulová",J223,0)</f>
        <v>0</v>
      </c>
      <c r="BJ223" s="17" t="s">
        <v>88</v>
      </c>
      <c r="BK223" s="206">
        <f>ROUND(I223*H223,3)</f>
        <v>0</v>
      </c>
      <c r="BL223" s="17" t="s">
        <v>135</v>
      </c>
      <c r="BM223" s="204" t="s">
        <v>344</v>
      </c>
    </row>
    <row r="224" spans="1:65" s="2" customFormat="1" ht="16.5" customHeight="1">
      <c r="A224" s="34"/>
      <c r="B224" s="35"/>
      <c r="C224" s="245" t="s">
        <v>345</v>
      </c>
      <c r="D224" s="245" t="s">
        <v>182</v>
      </c>
      <c r="E224" s="246" t="s">
        <v>346</v>
      </c>
      <c r="F224" s="247" t="s">
        <v>347</v>
      </c>
      <c r="G224" s="248" t="s">
        <v>175</v>
      </c>
      <c r="H224" s="249">
        <v>1</v>
      </c>
      <c r="I224" s="250"/>
      <c r="J224" s="249">
        <f>ROUND(I224*H224,3)</f>
        <v>0</v>
      </c>
      <c r="K224" s="251"/>
      <c r="L224" s="252"/>
      <c r="M224" s="253" t="s">
        <v>1</v>
      </c>
      <c r="N224" s="254" t="s">
        <v>40</v>
      </c>
      <c r="O224" s="75"/>
      <c r="P224" s="202">
        <f>O224*H224</f>
        <v>0</v>
      </c>
      <c r="Q224" s="202">
        <v>4.8899999999999999E-2</v>
      </c>
      <c r="R224" s="202">
        <f>Q224*H224</f>
        <v>4.8899999999999999E-2</v>
      </c>
      <c r="S224" s="202">
        <v>0</v>
      </c>
      <c r="T224" s="203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4" t="s">
        <v>168</v>
      </c>
      <c r="AT224" s="204" t="s">
        <v>182</v>
      </c>
      <c r="AU224" s="204" t="s">
        <v>88</v>
      </c>
      <c r="AY224" s="17" t="s">
        <v>130</v>
      </c>
      <c r="BE224" s="205">
        <f>IF(N224="základná",J224,0)</f>
        <v>0</v>
      </c>
      <c r="BF224" s="205">
        <f>IF(N224="znížená",J224,0)</f>
        <v>0</v>
      </c>
      <c r="BG224" s="205">
        <f>IF(N224="zákl. prenesená",J224,0)</f>
        <v>0</v>
      </c>
      <c r="BH224" s="205">
        <f>IF(N224="zníž. prenesená",J224,0)</f>
        <v>0</v>
      </c>
      <c r="BI224" s="205">
        <f>IF(N224="nulová",J224,0)</f>
        <v>0</v>
      </c>
      <c r="BJ224" s="17" t="s">
        <v>88</v>
      </c>
      <c r="BK224" s="206">
        <f>ROUND(I224*H224,3)</f>
        <v>0</v>
      </c>
      <c r="BL224" s="17" t="s">
        <v>135</v>
      </c>
      <c r="BM224" s="204" t="s">
        <v>348</v>
      </c>
    </row>
    <row r="225" spans="1:65" s="2" customFormat="1" ht="24.2" customHeight="1">
      <c r="A225" s="34"/>
      <c r="B225" s="35"/>
      <c r="C225" s="193" t="s">
        <v>349</v>
      </c>
      <c r="D225" s="193" t="s">
        <v>132</v>
      </c>
      <c r="E225" s="194" t="s">
        <v>350</v>
      </c>
      <c r="F225" s="195" t="s">
        <v>351</v>
      </c>
      <c r="G225" s="196" t="s">
        <v>86</v>
      </c>
      <c r="H225" s="197">
        <v>176</v>
      </c>
      <c r="I225" s="198"/>
      <c r="J225" s="197">
        <f>ROUND(I225*H225,3)</f>
        <v>0</v>
      </c>
      <c r="K225" s="199"/>
      <c r="L225" s="39"/>
      <c r="M225" s="200" t="s">
        <v>1</v>
      </c>
      <c r="N225" s="201" t="s">
        <v>40</v>
      </c>
      <c r="O225" s="75"/>
      <c r="P225" s="202">
        <f>O225*H225</f>
        <v>0</v>
      </c>
      <c r="Q225" s="202">
        <v>0</v>
      </c>
      <c r="R225" s="202">
        <f>Q225*H225</f>
        <v>0</v>
      </c>
      <c r="S225" s="202">
        <v>0</v>
      </c>
      <c r="T225" s="203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04" t="s">
        <v>135</v>
      </c>
      <c r="AT225" s="204" t="s">
        <v>132</v>
      </c>
      <c r="AU225" s="204" t="s">
        <v>88</v>
      </c>
      <c r="AY225" s="17" t="s">
        <v>130</v>
      </c>
      <c r="BE225" s="205">
        <f>IF(N225="základná",J225,0)</f>
        <v>0</v>
      </c>
      <c r="BF225" s="205">
        <f>IF(N225="znížená",J225,0)</f>
        <v>0</v>
      </c>
      <c r="BG225" s="205">
        <f>IF(N225="zákl. prenesená",J225,0)</f>
        <v>0</v>
      </c>
      <c r="BH225" s="205">
        <f>IF(N225="zníž. prenesená",J225,0)</f>
        <v>0</v>
      </c>
      <c r="BI225" s="205">
        <f>IF(N225="nulová",J225,0)</f>
        <v>0</v>
      </c>
      <c r="BJ225" s="17" t="s">
        <v>88</v>
      </c>
      <c r="BK225" s="206">
        <f>ROUND(I225*H225,3)</f>
        <v>0</v>
      </c>
      <c r="BL225" s="17" t="s">
        <v>135</v>
      </c>
      <c r="BM225" s="204" t="s">
        <v>352</v>
      </c>
    </row>
    <row r="226" spans="1:65" s="13" customFormat="1" ht="11.25">
      <c r="B226" s="207"/>
      <c r="C226" s="208"/>
      <c r="D226" s="209" t="s">
        <v>137</v>
      </c>
      <c r="E226" s="210" t="s">
        <v>1</v>
      </c>
      <c r="F226" s="211" t="s">
        <v>353</v>
      </c>
      <c r="G226" s="208"/>
      <c r="H226" s="212">
        <v>176</v>
      </c>
      <c r="I226" s="213"/>
      <c r="J226" s="208"/>
      <c r="K226" s="208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137</v>
      </c>
      <c r="AU226" s="218" t="s">
        <v>88</v>
      </c>
      <c r="AV226" s="13" t="s">
        <v>88</v>
      </c>
      <c r="AW226" s="13" t="s">
        <v>29</v>
      </c>
      <c r="AX226" s="13" t="s">
        <v>82</v>
      </c>
      <c r="AY226" s="218" t="s">
        <v>130</v>
      </c>
    </row>
    <row r="227" spans="1:65" s="2" customFormat="1" ht="33" customHeight="1">
      <c r="A227" s="34"/>
      <c r="B227" s="35"/>
      <c r="C227" s="193" t="s">
        <v>200</v>
      </c>
      <c r="D227" s="193" t="s">
        <v>132</v>
      </c>
      <c r="E227" s="194" t="s">
        <v>354</v>
      </c>
      <c r="F227" s="195" t="s">
        <v>355</v>
      </c>
      <c r="G227" s="196" t="s">
        <v>86</v>
      </c>
      <c r="H227" s="197">
        <v>176</v>
      </c>
      <c r="I227" s="198"/>
      <c r="J227" s="197">
        <f>ROUND(I227*H227,3)</f>
        <v>0</v>
      </c>
      <c r="K227" s="199"/>
      <c r="L227" s="39"/>
      <c r="M227" s="200" t="s">
        <v>1</v>
      </c>
      <c r="N227" s="201" t="s">
        <v>40</v>
      </c>
      <c r="O227" s="75"/>
      <c r="P227" s="202">
        <f>O227*H227</f>
        <v>0</v>
      </c>
      <c r="Q227" s="202">
        <v>0</v>
      </c>
      <c r="R227" s="202">
        <f>Q227*H227</f>
        <v>0</v>
      </c>
      <c r="S227" s="202">
        <v>0</v>
      </c>
      <c r="T227" s="203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4" t="s">
        <v>135</v>
      </c>
      <c r="AT227" s="204" t="s">
        <v>132</v>
      </c>
      <c r="AU227" s="204" t="s">
        <v>88</v>
      </c>
      <c r="AY227" s="17" t="s">
        <v>130</v>
      </c>
      <c r="BE227" s="205">
        <f>IF(N227="základná",J227,0)</f>
        <v>0</v>
      </c>
      <c r="BF227" s="205">
        <f>IF(N227="znížená",J227,0)</f>
        <v>0</v>
      </c>
      <c r="BG227" s="205">
        <f>IF(N227="zákl. prenesená",J227,0)</f>
        <v>0</v>
      </c>
      <c r="BH227" s="205">
        <f>IF(N227="zníž. prenesená",J227,0)</f>
        <v>0</v>
      </c>
      <c r="BI227" s="205">
        <f>IF(N227="nulová",J227,0)</f>
        <v>0</v>
      </c>
      <c r="BJ227" s="17" t="s">
        <v>88</v>
      </c>
      <c r="BK227" s="206">
        <f>ROUND(I227*H227,3)</f>
        <v>0</v>
      </c>
      <c r="BL227" s="17" t="s">
        <v>135</v>
      </c>
      <c r="BM227" s="204" t="s">
        <v>356</v>
      </c>
    </row>
    <row r="228" spans="1:65" s="13" customFormat="1" ht="11.25">
      <c r="B228" s="207"/>
      <c r="C228" s="208"/>
      <c r="D228" s="209" t="s">
        <v>137</v>
      </c>
      <c r="E228" s="210" t="s">
        <v>84</v>
      </c>
      <c r="F228" s="211" t="s">
        <v>87</v>
      </c>
      <c r="G228" s="208"/>
      <c r="H228" s="212">
        <v>176</v>
      </c>
      <c r="I228" s="213"/>
      <c r="J228" s="208"/>
      <c r="K228" s="208"/>
      <c r="L228" s="214"/>
      <c r="M228" s="215"/>
      <c r="N228" s="216"/>
      <c r="O228" s="216"/>
      <c r="P228" s="216"/>
      <c r="Q228" s="216"/>
      <c r="R228" s="216"/>
      <c r="S228" s="216"/>
      <c r="T228" s="217"/>
      <c r="AT228" s="218" t="s">
        <v>137</v>
      </c>
      <c r="AU228" s="218" t="s">
        <v>88</v>
      </c>
      <c r="AV228" s="13" t="s">
        <v>88</v>
      </c>
      <c r="AW228" s="13" t="s">
        <v>29</v>
      </c>
      <c r="AX228" s="13" t="s">
        <v>82</v>
      </c>
      <c r="AY228" s="218" t="s">
        <v>130</v>
      </c>
    </row>
    <row r="229" spans="1:65" s="12" customFormat="1" ht="22.9" customHeight="1">
      <c r="B229" s="178"/>
      <c r="C229" s="179"/>
      <c r="D229" s="180" t="s">
        <v>73</v>
      </c>
      <c r="E229" s="191" t="s">
        <v>357</v>
      </c>
      <c r="F229" s="191" t="s">
        <v>358</v>
      </c>
      <c r="G229" s="179"/>
      <c r="H229" s="179"/>
      <c r="I229" s="182"/>
      <c r="J229" s="192">
        <f>BK229</f>
        <v>0</v>
      </c>
      <c r="K229" s="179"/>
      <c r="L229" s="183"/>
      <c r="M229" s="184"/>
      <c r="N229" s="185"/>
      <c r="O229" s="185"/>
      <c r="P229" s="186">
        <f>P230</f>
        <v>0</v>
      </c>
      <c r="Q229" s="185"/>
      <c r="R229" s="186">
        <f>R230</f>
        <v>0</v>
      </c>
      <c r="S229" s="185"/>
      <c r="T229" s="187">
        <f>T230</f>
        <v>0</v>
      </c>
      <c r="AR229" s="188" t="s">
        <v>82</v>
      </c>
      <c r="AT229" s="189" t="s">
        <v>73</v>
      </c>
      <c r="AU229" s="189" t="s">
        <v>82</v>
      </c>
      <c r="AY229" s="188" t="s">
        <v>130</v>
      </c>
      <c r="BK229" s="190">
        <f>BK230</f>
        <v>0</v>
      </c>
    </row>
    <row r="230" spans="1:65" s="2" customFormat="1" ht="33" customHeight="1">
      <c r="A230" s="34"/>
      <c r="B230" s="35"/>
      <c r="C230" s="193" t="s">
        <v>359</v>
      </c>
      <c r="D230" s="193" t="s">
        <v>132</v>
      </c>
      <c r="E230" s="194" t="s">
        <v>360</v>
      </c>
      <c r="F230" s="195" t="s">
        <v>361</v>
      </c>
      <c r="G230" s="196" t="s">
        <v>362</v>
      </c>
      <c r="H230" s="197">
        <v>201.75399999999999</v>
      </c>
      <c r="I230" s="198"/>
      <c r="J230" s="197">
        <f>ROUND(I230*H230,3)</f>
        <v>0</v>
      </c>
      <c r="K230" s="199"/>
      <c r="L230" s="39"/>
      <c r="M230" s="200" t="s">
        <v>1</v>
      </c>
      <c r="N230" s="201" t="s">
        <v>40</v>
      </c>
      <c r="O230" s="75"/>
      <c r="P230" s="202">
        <f>O230*H230</f>
        <v>0</v>
      </c>
      <c r="Q230" s="202">
        <v>0</v>
      </c>
      <c r="R230" s="202">
        <f>Q230*H230</f>
        <v>0</v>
      </c>
      <c r="S230" s="202">
        <v>0</v>
      </c>
      <c r="T230" s="203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4" t="s">
        <v>135</v>
      </c>
      <c r="AT230" s="204" t="s">
        <v>132</v>
      </c>
      <c r="AU230" s="204" t="s">
        <v>88</v>
      </c>
      <c r="AY230" s="17" t="s">
        <v>130</v>
      </c>
      <c r="BE230" s="205">
        <f>IF(N230="základná",J230,0)</f>
        <v>0</v>
      </c>
      <c r="BF230" s="205">
        <f>IF(N230="znížená",J230,0)</f>
        <v>0</v>
      </c>
      <c r="BG230" s="205">
        <f>IF(N230="zákl. prenesená",J230,0)</f>
        <v>0</v>
      </c>
      <c r="BH230" s="205">
        <f>IF(N230="zníž. prenesená",J230,0)</f>
        <v>0</v>
      </c>
      <c r="BI230" s="205">
        <f>IF(N230="nulová",J230,0)</f>
        <v>0</v>
      </c>
      <c r="BJ230" s="17" t="s">
        <v>88</v>
      </c>
      <c r="BK230" s="206">
        <f>ROUND(I230*H230,3)</f>
        <v>0</v>
      </c>
      <c r="BL230" s="17" t="s">
        <v>135</v>
      </c>
      <c r="BM230" s="204" t="s">
        <v>363</v>
      </c>
    </row>
    <row r="231" spans="1:65" s="2" customFormat="1" ht="49.9" customHeight="1">
      <c r="A231" s="34"/>
      <c r="B231" s="35"/>
      <c r="C231" s="36"/>
      <c r="D231" s="36"/>
      <c r="E231" s="181" t="s">
        <v>364</v>
      </c>
      <c r="F231" s="181" t="s">
        <v>365</v>
      </c>
      <c r="G231" s="36"/>
      <c r="H231" s="36"/>
      <c r="I231" s="36"/>
      <c r="J231" s="165">
        <f t="shared" ref="J231:J236" si="0">BK231</f>
        <v>0</v>
      </c>
      <c r="K231" s="36"/>
      <c r="L231" s="39"/>
      <c r="M231" s="232"/>
      <c r="N231" s="233"/>
      <c r="O231" s="75"/>
      <c r="P231" s="75"/>
      <c r="Q231" s="75"/>
      <c r="R231" s="75"/>
      <c r="S231" s="75"/>
      <c r="T231" s="76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73</v>
      </c>
      <c r="AU231" s="17" t="s">
        <v>74</v>
      </c>
      <c r="AY231" s="17" t="s">
        <v>366</v>
      </c>
      <c r="BK231" s="206">
        <f>SUM(BK232:BK236)</f>
        <v>0</v>
      </c>
    </row>
    <row r="232" spans="1:65" s="2" customFormat="1" ht="16.350000000000001" customHeight="1">
      <c r="A232" s="34"/>
      <c r="B232" s="35"/>
      <c r="C232" s="255" t="s">
        <v>1</v>
      </c>
      <c r="D232" s="255" t="s">
        <v>132</v>
      </c>
      <c r="E232" s="256" t="s">
        <v>1</v>
      </c>
      <c r="F232" s="257" t="s">
        <v>1</v>
      </c>
      <c r="G232" s="258" t="s">
        <v>1</v>
      </c>
      <c r="H232" s="259"/>
      <c r="I232" s="259"/>
      <c r="J232" s="260">
        <f t="shared" si="0"/>
        <v>0</v>
      </c>
      <c r="K232" s="199"/>
      <c r="L232" s="39"/>
      <c r="M232" s="261" t="s">
        <v>1</v>
      </c>
      <c r="N232" s="262" t="s">
        <v>40</v>
      </c>
      <c r="O232" s="75"/>
      <c r="P232" s="75"/>
      <c r="Q232" s="75"/>
      <c r="R232" s="75"/>
      <c r="S232" s="75"/>
      <c r="T232" s="76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7" t="s">
        <v>366</v>
      </c>
      <c r="AU232" s="17" t="s">
        <v>82</v>
      </c>
      <c r="AY232" s="17" t="s">
        <v>366</v>
      </c>
      <c r="BE232" s="205">
        <f>IF(N232="základná",J232,0)</f>
        <v>0</v>
      </c>
      <c r="BF232" s="205">
        <f>IF(N232="znížená",J232,0)</f>
        <v>0</v>
      </c>
      <c r="BG232" s="205">
        <f>IF(N232="zákl. prenesená",J232,0)</f>
        <v>0</v>
      </c>
      <c r="BH232" s="205">
        <f>IF(N232="zníž. prenesená",J232,0)</f>
        <v>0</v>
      </c>
      <c r="BI232" s="205">
        <f>IF(N232="nulová",J232,0)</f>
        <v>0</v>
      </c>
      <c r="BJ232" s="17" t="s">
        <v>88</v>
      </c>
      <c r="BK232" s="206">
        <f>I232*H232</f>
        <v>0</v>
      </c>
    </row>
    <row r="233" spans="1:65" s="2" customFormat="1" ht="16.350000000000001" customHeight="1">
      <c r="A233" s="34"/>
      <c r="B233" s="35"/>
      <c r="C233" s="255" t="s">
        <v>1</v>
      </c>
      <c r="D233" s="255" t="s">
        <v>132</v>
      </c>
      <c r="E233" s="256" t="s">
        <v>1</v>
      </c>
      <c r="F233" s="257" t="s">
        <v>1</v>
      </c>
      <c r="G233" s="258" t="s">
        <v>1</v>
      </c>
      <c r="H233" s="259"/>
      <c r="I233" s="259"/>
      <c r="J233" s="260">
        <f t="shared" si="0"/>
        <v>0</v>
      </c>
      <c r="K233" s="199"/>
      <c r="L233" s="39"/>
      <c r="M233" s="261" t="s">
        <v>1</v>
      </c>
      <c r="N233" s="262" t="s">
        <v>40</v>
      </c>
      <c r="O233" s="75"/>
      <c r="P233" s="75"/>
      <c r="Q233" s="75"/>
      <c r="R233" s="75"/>
      <c r="S233" s="75"/>
      <c r="T233" s="76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366</v>
      </c>
      <c r="AU233" s="17" t="s">
        <v>82</v>
      </c>
      <c r="AY233" s="17" t="s">
        <v>366</v>
      </c>
      <c r="BE233" s="205">
        <f>IF(N233="základná",J233,0)</f>
        <v>0</v>
      </c>
      <c r="BF233" s="205">
        <f>IF(N233="znížená",J233,0)</f>
        <v>0</v>
      </c>
      <c r="BG233" s="205">
        <f>IF(N233="zákl. prenesená",J233,0)</f>
        <v>0</v>
      </c>
      <c r="BH233" s="205">
        <f>IF(N233="zníž. prenesená",J233,0)</f>
        <v>0</v>
      </c>
      <c r="BI233" s="205">
        <f>IF(N233="nulová",J233,0)</f>
        <v>0</v>
      </c>
      <c r="BJ233" s="17" t="s">
        <v>88</v>
      </c>
      <c r="BK233" s="206">
        <f>I233*H233</f>
        <v>0</v>
      </c>
    </row>
    <row r="234" spans="1:65" s="2" customFormat="1" ht="16.350000000000001" customHeight="1">
      <c r="A234" s="34"/>
      <c r="B234" s="35"/>
      <c r="C234" s="255" t="s">
        <v>1</v>
      </c>
      <c r="D234" s="255" t="s">
        <v>132</v>
      </c>
      <c r="E234" s="256" t="s">
        <v>1</v>
      </c>
      <c r="F234" s="257" t="s">
        <v>1</v>
      </c>
      <c r="G234" s="258" t="s">
        <v>1</v>
      </c>
      <c r="H234" s="259"/>
      <c r="I234" s="259"/>
      <c r="J234" s="260">
        <f t="shared" si="0"/>
        <v>0</v>
      </c>
      <c r="K234" s="199"/>
      <c r="L234" s="39"/>
      <c r="M234" s="261" t="s">
        <v>1</v>
      </c>
      <c r="N234" s="262" t="s">
        <v>40</v>
      </c>
      <c r="O234" s="75"/>
      <c r="P234" s="75"/>
      <c r="Q234" s="75"/>
      <c r="R234" s="75"/>
      <c r="S234" s="75"/>
      <c r="T234" s="76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366</v>
      </c>
      <c r="AU234" s="17" t="s">
        <v>82</v>
      </c>
      <c r="AY234" s="17" t="s">
        <v>366</v>
      </c>
      <c r="BE234" s="205">
        <f>IF(N234="základná",J234,0)</f>
        <v>0</v>
      </c>
      <c r="BF234" s="205">
        <f>IF(N234="znížená",J234,0)</f>
        <v>0</v>
      </c>
      <c r="BG234" s="205">
        <f>IF(N234="zákl. prenesená",J234,0)</f>
        <v>0</v>
      </c>
      <c r="BH234" s="205">
        <f>IF(N234="zníž. prenesená",J234,0)</f>
        <v>0</v>
      </c>
      <c r="BI234" s="205">
        <f>IF(N234="nulová",J234,0)</f>
        <v>0</v>
      </c>
      <c r="BJ234" s="17" t="s">
        <v>88</v>
      </c>
      <c r="BK234" s="206">
        <f>I234*H234</f>
        <v>0</v>
      </c>
    </row>
    <row r="235" spans="1:65" s="2" customFormat="1" ht="16.350000000000001" customHeight="1">
      <c r="A235" s="34"/>
      <c r="B235" s="35"/>
      <c r="C235" s="255" t="s">
        <v>1</v>
      </c>
      <c r="D235" s="255" t="s">
        <v>132</v>
      </c>
      <c r="E235" s="256" t="s">
        <v>1</v>
      </c>
      <c r="F235" s="257" t="s">
        <v>1</v>
      </c>
      <c r="G235" s="258" t="s">
        <v>1</v>
      </c>
      <c r="H235" s="259"/>
      <c r="I235" s="259"/>
      <c r="J235" s="260">
        <f t="shared" si="0"/>
        <v>0</v>
      </c>
      <c r="K235" s="199"/>
      <c r="L235" s="39"/>
      <c r="M235" s="261" t="s">
        <v>1</v>
      </c>
      <c r="N235" s="262" t="s">
        <v>40</v>
      </c>
      <c r="O235" s="75"/>
      <c r="P235" s="75"/>
      <c r="Q235" s="75"/>
      <c r="R235" s="75"/>
      <c r="S235" s="75"/>
      <c r="T235" s="76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366</v>
      </c>
      <c r="AU235" s="17" t="s">
        <v>82</v>
      </c>
      <c r="AY235" s="17" t="s">
        <v>366</v>
      </c>
      <c r="BE235" s="205">
        <f>IF(N235="základná",J235,0)</f>
        <v>0</v>
      </c>
      <c r="BF235" s="205">
        <f>IF(N235="znížená",J235,0)</f>
        <v>0</v>
      </c>
      <c r="BG235" s="205">
        <f>IF(N235="zákl. prenesená",J235,0)</f>
        <v>0</v>
      </c>
      <c r="BH235" s="205">
        <f>IF(N235="zníž. prenesená",J235,0)</f>
        <v>0</v>
      </c>
      <c r="BI235" s="205">
        <f>IF(N235="nulová",J235,0)</f>
        <v>0</v>
      </c>
      <c r="BJ235" s="17" t="s">
        <v>88</v>
      </c>
      <c r="BK235" s="206">
        <f>I235*H235</f>
        <v>0</v>
      </c>
    </row>
    <row r="236" spans="1:65" s="2" customFormat="1" ht="16.350000000000001" customHeight="1">
      <c r="A236" s="34"/>
      <c r="B236" s="35"/>
      <c r="C236" s="255" t="s">
        <v>1</v>
      </c>
      <c r="D236" s="255" t="s">
        <v>132</v>
      </c>
      <c r="E236" s="256" t="s">
        <v>1</v>
      </c>
      <c r="F236" s="257" t="s">
        <v>1</v>
      </c>
      <c r="G236" s="258" t="s">
        <v>1</v>
      </c>
      <c r="H236" s="259"/>
      <c r="I236" s="259"/>
      <c r="J236" s="260">
        <f t="shared" si="0"/>
        <v>0</v>
      </c>
      <c r="K236" s="199"/>
      <c r="L236" s="39"/>
      <c r="M236" s="261" t="s">
        <v>1</v>
      </c>
      <c r="N236" s="262" t="s">
        <v>40</v>
      </c>
      <c r="O236" s="263"/>
      <c r="P236" s="263"/>
      <c r="Q236" s="263"/>
      <c r="R236" s="263"/>
      <c r="S236" s="263"/>
      <c r="T236" s="26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366</v>
      </c>
      <c r="AU236" s="17" t="s">
        <v>82</v>
      </c>
      <c r="AY236" s="17" t="s">
        <v>366</v>
      </c>
      <c r="BE236" s="205">
        <f>IF(N236="základná",J236,0)</f>
        <v>0</v>
      </c>
      <c r="BF236" s="205">
        <f>IF(N236="znížená",J236,0)</f>
        <v>0</v>
      </c>
      <c r="BG236" s="205">
        <f>IF(N236="zákl. prenesená",J236,0)</f>
        <v>0</v>
      </c>
      <c r="BH236" s="205">
        <f>IF(N236="zníž. prenesená",J236,0)</f>
        <v>0</v>
      </c>
      <c r="BI236" s="205">
        <f>IF(N236="nulová",J236,0)</f>
        <v>0</v>
      </c>
      <c r="BJ236" s="17" t="s">
        <v>88</v>
      </c>
      <c r="BK236" s="206">
        <f>I236*H236</f>
        <v>0</v>
      </c>
    </row>
    <row r="237" spans="1:65" s="2" customFormat="1" ht="6.95" customHeight="1">
      <c r="A237" s="34"/>
      <c r="B237" s="58"/>
      <c r="C237" s="59"/>
      <c r="D237" s="59"/>
      <c r="E237" s="59"/>
      <c r="F237" s="59"/>
      <c r="G237" s="59"/>
      <c r="H237" s="59"/>
      <c r="I237" s="59"/>
      <c r="J237" s="59"/>
      <c r="K237" s="59"/>
      <c r="L237" s="39"/>
      <c r="M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</row>
  </sheetData>
  <sheetProtection algorithmName="SHA-512" hashValue="3itzxZSSx98j0ipTTKgPmUduTEj0OpuD8G7/ibaUXFzyfMcxUB5iITBgMcw4JtUx+TSk5l80ym1JMX8ljdxT/A==" saltValue="tI1LdIYK1sfHk+f+83NpuHBVhYtFhSYVIgv5Pq3/Nh5Icon76mk0F4QCRCBhGROPQ2Xh4hir+29izWCQE0yX3w==" spinCount="100000" sheet="1" objects="1" scenarios="1" formatColumns="0" formatRows="0" autoFilter="0"/>
  <autoFilter ref="C123:K236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232:D237">
      <formula1>"K, M"</formula1>
    </dataValidation>
    <dataValidation type="list" allowBlank="1" showInputMessage="1" showErrorMessage="1" error="Povolené sú hodnoty základná, znížená, nulová." sqref="N232:N237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opLeftCell="A31" workbookViewId="0"/>
  </sheetViews>
  <sheetFormatPr defaultRowHeight="15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109"/>
      <c r="C3" s="110"/>
      <c r="D3" s="110"/>
      <c r="E3" s="110"/>
      <c r="F3" s="110"/>
      <c r="G3" s="110"/>
      <c r="H3" s="20"/>
    </row>
    <row r="4" spans="1:8" s="1" customFormat="1" ht="24.95" customHeight="1">
      <c r="B4" s="20"/>
      <c r="C4" s="111" t="s">
        <v>367</v>
      </c>
      <c r="H4" s="20"/>
    </row>
    <row r="5" spans="1:8" s="1" customFormat="1" ht="12" customHeight="1">
      <c r="B5" s="20"/>
      <c r="C5" s="265" t="s">
        <v>11</v>
      </c>
      <c r="D5" s="328" t="s">
        <v>12</v>
      </c>
      <c r="E5" s="321"/>
      <c r="F5" s="321"/>
      <c r="H5" s="20"/>
    </row>
    <row r="6" spans="1:8" s="1" customFormat="1" ht="36.950000000000003" customHeight="1">
      <c r="B6" s="20"/>
      <c r="C6" s="266" t="s">
        <v>14</v>
      </c>
      <c r="D6" s="332" t="s">
        <v>15</v>
      </c>
      <c r="E6" s="321"/>
      <c r="F6" s="321"/>
      <c r="H6" s="20"/>
    </row>
    <row r="7" spans="1:8" s="1" customFormat="1" ht="16.5" customHeight="1">
      <c r="B7" s="20"/>
      <c r="C7" s="113" t="s">
        <v>20</v>
      </c>
      <c r="D7" s="115">
        <f>'Rekapitulácia stavby'!AN8</f>
        <v>0</v>
      </c>
      <c r="H7" s="20"/>
    </row>
    <row r="8" spans="1:8" s="2" customFormat="1" ht="10.9" customHeight="1">
      <c r="A8" s="34"/>
      <c r="B8" s="39"/>
      <c r="C8" s="34"/>
      <c r="D8" s="34"/>
      <c r="E8" s="34"/>
      <c r="F8" s="34"/>
      <c r="G8" s="34"/>
      <c r="H8" s="39"/>
    </row>
    <row r="9" spans="1:8" s="11" customFormat="1" ht="29.25" customHeight="1">
      <c r="A9" s="166"/>
      <c r="B9" s="267"/>
      <c r="C9" s="268" t="s">
        <v>55</v>
      </c>
      <c r="D9" s="269" t="s">
        <v>56</v>
      </c>
      <c r="E9" s="269" t="s">
        <v>118</v>
      </c>
      <c r="F9" s="270" t="s">
        <v>368</v>
      </c>
      <c r="G9" s="166"/>
      <c r="H9" s="267"/>
    </row>
    <row r="10" spans="1:8" s="2" customFormat="1" ht="26.45" customHeight="1">
      <c r="A10" s="34"/>
      <c r="B10" s="39"/>
      <c r="C10" s="271" t="s">
        <v>369</v>
      </c>
      <c r="D10" s="271" t="s">
        <v>80</v>
      </c>
      <c r="E10" s="34"/>
      <c r="F10" s="34"/>
      <c r="G10" s="34"/>
      <c r="H10" s="39"/>
    </row>
    <row r="11" spans="1:8" s="2" customFormat="1" ht="16.899999999999999" customHeight="1">
      <c r="A11" s="34"/>
      <c r="B11" s="39"/>
      <c r="C11" s="272" t="s">
        <v>84</v>
      </c>
      <c r="D11" s="273" t="s">
        <v>85</v>
      </c>
      <c r="E11" s="274" t="s">
        <v>86</v>
      </c>
      <c r="F11" s="275">
        <v>176</v>
      </c>
      <c r="G11" s="34"/>
      <c r="H11" s="39"/>
    </row>
    <row r="12" spans="1:8" s="2" customFormat="1" ht="16.899999999999999" customHeight="1">
      <c r="A12" s="34"/>
      <c r="B12" s="39"/>
      <c r="C12" s="276" t="s">
        <v>84</v>
      </c>
      <c r="D12" s="276" t="s">
        <v>87</v>
      </c>
      <c r="E12" s="17" t="s">
        <v>1</v>
      </c>
      <c r="F12" s="206">
        <v>176</v>
      </c>
      <c r="G12" s="34"/>
      <c r="H12" s="39"/>
    </row>
    <row r="13" spans="1:8" s="2" customFormat="1" ht="16.899999999999999" customHeight="1">
      <c r="A13" s="34"/>
      <c r="B13" s="39"/>
      <c r="C13" s="277" t="s">
        <v>370</v>
      </c>
      <c r="D13" s="34"/>
      <c r="E13" s="34"/>
      <c r="F13" s="34"/>
      <c r="G13" s="34"/>
      <c r="H13" s="39"/>
    </row>
    <row r="14" spans="1:8" s="2" customFormat="1" ht="22.5">
      <c r="A14" s="34"/>
      <c r="B14" s="39"/>
      <c r="C14" s="276" t="s">
        <v>354</v>
      </c>
      <c r="D14" s="276" t="s">
        <v>355</v>
      </c>
      <c r="E14" s="17" t="s">
        <v>86</v>
      </c>
      <c r="F14" s="206">
        <v>176</v>
      </c>
      <c r="G14" s="34"/>
      <c r="H14" s="39"/>
    </row>
    <row r="15" spans="1:8" s="2" customFormat="1" ht="16.899999999999999" customHeight="1">
      <c r="A15" s="34"/>
      <c r="B15" s="39"/>
      <c r="C15" s="276" t="s">
        <v>350</v>
      </c>
      <c r="D15" s="276" t="s">
        <v>351</v>
      </c>
      <c r="E15" s="17" t="s">
        <v>86</v>
      </c>
      <c r="F15" s="206">
        <v>176</v>
      </c>
      <c r="G15" s="34"/>
      <c r="H15" s="39"/>
    </row>
    <row r="16" spans="1:8" s="2" customFormat="1" ht="16.899999999999999" customHeight="1">
      <c r="A16" s="34"/>
      <c r="B16" s="39"/>
      <c r="C16" s="272" t="s">
        <v>89</v>
      </c>
      <c r="D16" s="273" t="s">
        <v>90</v>
      </c>
      <c r="E16" s="274" t="s">
        <v>86</v>
      </c>
      <c r="F16" s="275">
        <v>78.650000000000006</v>
      </c>
      <c r="G16" s="34"/>
      <c r="H16" s="39"/>
    </row>
    <row r="17" spans="1:8" s="2" customFormat="1" ht="16.899999999999999" customHeight="1">
      <c r="A17" s="34"/>
      <c r="B17" s="39"/>
      <c r="C17" s="276" t="s">
        <v>1</v>
      </c>
      <c r="D17" s="276" t="s">
        <v>91</v>
      </c>
      <c r="E17" s="17" t="s">
        <v>1</v>
      </c>
      <c r="F17" s="206">
        <v>78.650000000000006</v>
      </c>
      <c r="G17" s="34"/>
      <c r="H17" s="39"/>
    </row>
    <row r="18" spans="1:8" s="2" customFormat="1" ht="16.899999999999999" customHeight="1">
      <c r="A18" s="34"/>
      <c r="B18" s="39"/>
      <c r="C18" s="277" t="s">
        <v>370</v>
      </c>
      <c r="D18" s="34"/>
      <c r="E18" s="34"/>
      <c r="F18" s="34"/>
      <c r="G18" s="34"/>
      <c r="H18" s="39"/>
    </row>
    <row r="19" spans="1:8" s="2" customFormat="1" ht="16.899999999999999" customHeight="1">
      <c r="A19" s="34"/>
      <c r="B19" s="39"/>
      <c r="C19" s="276" t="s">
        <v>145</v>
      </c>
      <c r="D19" s="276" t="s">
        <v>146</v>
      </c>
      <c r="E19" s="17" t="s">
        <v>142</v>
      </c>
      <c r="F19" s="206">
        <v>47.384</v>
      </c>
      <c r="G19" s="34"/>
      <c r="H19" s="39"/>
    </row>
    <row r="20" spans="1:8" s="2" customFormat="1" ht="16.899999999999999" customHeight="1">
      <c r="A20" s="34"/>
      <c r="B20" s="39"/>
      <c r="C20" s="276" t="s">
        <v>156</v>
      </c>
      <c r="D20" s="276" t="s">
        <v>157</v>
      </c>
      <c r="E20" s="17" t="s">
        <v>142</v>
      </c>
      <c r="F20" s="206">
        <v>50.613999999999997</v>
      </c>
      <c r="G20" s="34"/>
      <c r="H20" s="39"/>
    </row>
    <row r="21" spans="1:8" s="2" customFormat="1" ht="16.899999999999999" customHeight="1">
      <c r="A21" s="34"/>
      <c r="B21" s="39"/>
      <c r="C21" s="276" t="s">
        <v>161</v>
      </c>
      <c r="D21" s="276" t="s">
        <v>162</v>
      </c>
      <c r="E21" s="17" t="s">
        <v>142</v>
      </c>
      <c r="F21" s="206">
        <v>47.384</v>
      </c>
      <c r="G21" s="34"/>
      <c r="H21" s="39"/>
    </row>
    <row r="22" spans="1:8" s="2" customFormat="1" ht="16.899999999999999" customHeight="1">
      <c r="A22" s="34"/>
      <c r="B22" s="39"/>
      <c r="C22" s="276" t="s">
        <v>213</v>
      </c>
      <c r="D22" s="276" t="s">
        <v>214</v>
      </c>
      <c r="E22" s="17" t="s">
        <v>86</v>
      </c>
      <c r="F22" s="206">
        <v>129.94999999999999</v>
      </c>
      <c r="G22" s="34"/>
      <c r="H22" s="39"/>
    </row>
    <row r="23" spans="1:8" s="2" customFormat="1" ht="22.5">
      <c r="A23" s="34"/>
      <c r="B23" s="39"/>
      <c r="C23" s="276" t="s">
        <v>262</v>
      </c>
      <c r="D23" s="276" t="s">
        <v>263</v>
      </c>
      <c r="E23" s="17" t="s">
        <v>86</v>
      </c>
      <c r="F23" s="206">
        <v>129.94999999999999</v>
      </c>
      <c r="G23" s="34"/>
      <c r="H23" s="39"/>
    </row>
    <row r="24" spans="1:8" s="2" customFormat="1" ht="16.899999999999999" customHeight="1">
      <c r="A24" s="34"/>
      <c r="B24" s="39"/>
      <c r="C24" s="272" t="s">
        <v>94</v>
      </c>
      <c r="D24" s="273" t="s">
        <v>95</v>
      </c>
      <c r="E24" s="274" t="s">
        <v>86</v>
      </c>
      <c r="F24" s="275">
        <v>51.3</v>
      </c>
      <c r="G24" s="34"/>
      <c r="H24" s="39"/>
    </row>
    <row r="25" spans="1:8" s="2" customFormat="1" ht="16.899999999999999" customHeight="1">
      <c r="A25" s="34"/>
      <c r="B25" s="39"/>
      <c r="C25" s="276" t="s">
        <v>1</v>
      </c>
      <c r="D25" s="276" t="s">
        <v>96</v>
      </c>
      <c r="E25" s="17" t="s">
        <v>1</v>
      </c>
      <c r="F25" s="206">
        <v>51.3</v>
      </c>
      <c r="G25" s="34"/>
      <c r="H25" s="39"/>
    </row>
    <row r="26" spans="1:8" s="2" customFormat="1" ht="16.899999999999999" customHeight="1">
      <c r="A26" s="34"/>
      <c r="B26" s="39"/>
      <c r="C26" s="277" t="s">
        <v>370</v>
      </c>
      <c r="D26" s="34"/>
      <c r="E26" s="34"/>
      <c r="F26" s="34"/>
      <c r="G26" s="34"/>
      <c r="H26" s="39"/>
    </row>
    <row r="27" spans="1:8" s="2" customFormat="1" ht="16.899999999999999" customHeight="1">
      <c r="A27" s="34"/>
      <c r="B27" s="39"/>
      <c r="C27" s="276" t="s">
        <v>213</v>
      </c>
      <c r="D27" s="276" t="s">
        <v>214</v>
      </c>
      <c r="E27" s="17" t="s">
        <v>86</v>
      </c>
      <c r="F27" s="206">
        <v>129.94999999999999</v>
      </c>
      <c r="G27" s="34"/>
      <c r="H27" s="39"/>
    </row>
    <row r="28" spans="1:8" s="2" customFormat="1" ht="22.5">
      <c r="A28" s="34"/>
      <c r="B28" s="39"/>
      <c r="C28" s="276" t="s">
        <v>262</v>
      </c>
      <c r="D28" s="276" t="s">
        <v>263</v>
      </c>
      <c r="E28" s="17" t="s">
        <v>86</v>
      </c>
      <c r="F28" s="206">
        <v>129.94999999999999</v>
      </c>
      <c r="G28" s="34"/>
      <c r="H28" s="39"/>
    </row>
    <row r="29" spans="1:8" s="2" customFormat="1" ht="16.899999999999999" customHeight="1">
      <c r="A29" s="34"/>
      <c r="B29" s="39"/>
      <c r="C29" s="272" t="s">
        <v>97</v>
      </c>
      <c r="D29" s="273" t="s">
        <v>97</v>
      </c>
      <c r="E29" s="274" t="s">
        <v>86</v>
      </c>
      <c r="F29" s="275">
        <v>84.54</v>
      </c>
      <c r="G29" s="34"/>
      <c r="H29" s="39"/>
    </row>
    <row r="30" spans="1:8" s="2" customFormat="1" ht="16.899999999999999" customHeight="1">
      <c r="A30" s="34"/>
      <c r="B30" s="39"/>
      <c r="C30" s="276" t="s">
        <v>97</v>
      </c>
      <c r="D30" s="276" t="s">
        <v>98</v>
      </c>
      <c r="E30" s="17" t="s">
        <v>1</v>
      </c>
      <c r="F30" s="206">
        <v>84.54</v>
      </c>
      <c r="G30" s="34"/>
      <c r="H30" s="39"/>
    </row>
    <row r="31" spans="1:8" s="2" customFormat="1" ht="16.899999999999999" customHeight="1">
      <c r="A31" s="34"/>
      <c r="B31" s="39"/>
      <c r="C31" s="277" t="s">
        <v>370</v>
      </c>
      <c r="D31" s="34"/>
      <c r="E31" s="34"/>
      <c r="F31" s="34"/>
      <c r="G31" s="34"/>
      <c r="H31" s="39"/>
    </row>
    <row r="32" spans="1:8" s="2" customFormat="1" ht="22.5">
      <c r="A32" s="34"/>
      <c r="B32" s="39"/>
      <c r="C32" s="276" t="s">
        <v>133</v>
      </c>
      <c r="D32" s="276" t="s">
        <v>134</v>
      </c>
      <c r="E32" s="17" t="s">
        <v>86</v>
      </c>
      <c r="F32" s="206">
        <v>246.79</v>
      </c>
      <c r="G32" s="34"/>
      <c r="H32" s="39"/>
    </row>
    <row r="33" spans="1:8" s="2" customFormat="1" ht="16.899999999999999" customHeight="1">
      <c r="A33" s="34"/>
      <c r="B33" s="39"/>
      <c r="C33" s="276" t="s">
        <v>145</v>
      </c>
      <c r="D33" s="276" t="s">
        <v>146</v>
      </c>
      <c r="E33" s="17" t="s">
        <v>142</v>
      </c>
      <c r="F33" s="206">
        <v>47.384</v>
      </c>
      <c r="G33" s="34"/>
      <c r="H33" s="39"/>
    </row>
    <row r="34" spans="1:8" s="2" customFormat="1" ht="16.899999999999999" customHeight="1">
      <c r="A34" s="34"/>
      <c r="B34" s="39"/>
      <c r="C34" s="276" t="s">
        <v>156</v>
      </c>
      <c r="D34" s="276" t="s">
        <v>157</v>
      </c>
      <c r="E34" s="17" t="s">
        <v>142</v>
      </c>
      <c r="F34" s="206">
        <v>50.613999999999997</v>
      </c>
      <c r="G34" s="34"/>
      <c r="H34" s="39"/>
    </row>
    <row r="35" spans="1:8" s="2" customFormat="1" ht="16.899999999999999" customHeight="1">
      <c r="A35" s="34"/>
      <c r="B35" s="39"/>
      <c r="C35" s="276" t="s">
        <v>161</v>
      </c>
      <c r="D35" s="276" t="s">
        <v>162</v>
      </c>
      <c r="E35" s="17" t="s">
        <v>142</v>
      </c>
      <c r="F35" s="206">
        <v>47.384</v>
      </c>
      <c r="G35" s="34"/>
      <c r="H35" s="39"/>
    </row>
    <row r="36" spans="1:8" s="2" customFormat="1" ht="16.899999999999999" customHeight="1">
      <c r="A36" s="34"/>
      <c r="B36" s="39"/>
      <c r="C36" s="276" t="s">
        <v>223</v>
      </c>
      <c r="D36" s="276" t="s">
        <v>224</v>
      </c>
      <c r="E36" s="17" t="s">
        <v>86</v>
      </c>
      <c r="F36" s="206">
        <v>84.54</v>
      </c>
      <c r="G36" s="34"/>
      <c r="H36" s="39"/>
    </row>
    <row r="37" spans="1:8" s="2" customFormat="1" ht="16.899999999999999" customHeight="1">
      <c r="A37" s="34"/>
      <c r="B37" s="39"/>
      <c r="C37" s="276" t="s">
        <v>234</v>
      </c>
      <c r="D37" s="276" t="s">
        <v>235</v>
      </c>
      <c r="E37" s="17" t="s">
        <v>86</v>
      </c>
      <c r="F37" s="206">
        <v>84.54</v>
      </c>
      <c r="G37" s="34"/>
      <c r="H37" s="39"/>
    </row>
    <row r="38" spans="1:8" s="2" customFormat="1" ht="16.899999999999999" customHeight="1">
      <c r="A38" s="34"/>
      <c r="B38" s="39"/>
      <c r="C38" s="276" t="s">
        <v>238</v>
      </c>
      <c r="D38" s="276" t="s">
        <v>239</v>
      </c>
      <c r="E38" s="17" t="s">
        <v>86</v>
      </c>
      <c r="F38" s="206">
        <v>84.54</v>
      </c>
      <c r="G38" s="34"/>
      <c r="H38" s="39"/>
    </row>
    <row r="39" spans="1:8" s="2" customFormat="1" ht="16.899999999999999" customHeight="1">
      <c r="A39" s="34"/>
      <c r="B39" s="39"/>
      <c r="C39" s="272" t="s">
        <v>99</v>
      </c>
      <c r="D39" s="273" t="s">
        <v>99</v>
      </c>
      <c r="E39" s="274" t="s">
        <v>86</v>
      </c>
      <c r="F39" s="275">
        <v>32.299999999999997</v>
      </c>
      <c r="G39" s="34"/>
      <c r="H39" s="39"/>
    </row>
    <row r="40" spans="1:8" s="2" customFormat="1" ht="16.899999999999999" customHeight="1">
      <c r="A40" s="34"/>
      <c r="B40" s="39"/>
      <c r="C40" s="276" t="s">
        <v>99</v>
      </c>
      <c r="D40" s="276" t="s">
        <v>138</v>
      </c>
      <c r="E40" s="17" t="s">
        <v>1</v>
      </c>
      <c r="F40" s="206">
        <v>32.299999999999997</v>
      </c>
      <c r="G40" s="34"/>
      <c r="H40" s="39"/>
    </row>
    <row r="41" spans="1:8" s="2" customFormat="1" ht="16.899999999999999" customHeight="1">
      <c r="A41" s="34"/>
      <c r="B41" s="39"/>
      <c r="C41" s="277" t="s">
        <v>370</v>
      </c>
      <c r="D41" s="34"/>
      <c r="E41" s="34"/>
      <c r="F41" s="34"/>
      <c r="G41" s="34"/>
      <c r="H41" s="39"/>
    </row>
    <row r="42" spans="1:8" s="2" customFormat="1" ht="22.5">
      <c r="A42" s="34"/>
      <c r="B42" s="39"/>
      <c r="C42" s="276" t="s">
        <v>133</v>
      </c>
      <c r="D42" s="276" t="s">
        <v>134</v>
      </c>
      <c r="E42" s="17" t="s">
        <v>86</v>
      </c>
      <c r="F42" s="206">
        <v>246.79</v>
      </c>
      <c r="G42" s="34"/>
      <c r="H42" s="39"/>
    </row>
    <row r="43" spans="1:8" s="2" customFormat="1" ht="16.899999999999999" customHeight="1">
      <c r="A43" s="34"/>
      <c r="B43" s="39"/>
      <c r="C43" s="276" t="s">
        <v>140</v>
      </c>
      <c r="D43" s="276" t="s">
        <v>141</v>
      </c>
      <c r="E43" s="17" t="s">
        <v>142</v>
      </c>
      <c r="F43" s="206">
        <v>3.23</v>
      </c>
      <c r="G43" s="34"/>
      <c r="H43" s="39"/>
    </row>
    <row r="44" spans="1:8" s="2" customFormat="1" ht="16.899999999999999" customHeight="1">
      <c r="A44" s="34"/>
      <c r="B44" s="39"/>
      <c r="C44" s="276" t="s">
        <v>156</v>
      </c>
      <c r="D44" s="276" t="s">
        <v>157</v>
      </c>
      <c r="E44" s="17" t="s">
        <v>142</v>
      </c>
      <c r="F44" s="206">
        <v>50.613999999999997</v>
      </c>
      <c r="G44" s="34"/>
      <c r="H44" s="39"/>
    </row>
    <row r="45" spans="1:8" s="2" customFormat="1" ht="16.899999999999999" customHeight="1">
      <c r="A45" s="34"/>
      <c r="B45" s="39"/>
      <c r="C45" s="276" t="s">
        <v>188</v>
      </c>
      <c r="D45" s="276" t="s">
        <v>189</v>
      </c>
      <c r="E45" s="17" t="s">
        <v>86</v>
      </c>
      <c r="F45" s="206">
        <v>32.299999999999997</v>
      </c>
      <c r="G45" s="34"/>
      <c r="H45" s="39"/>
    </row>
    <row r="46" spans="1:8" s="2" customFormat="1" ht="16.899999999999999" customHeight="1">
      <c r="A46" s="34"/>
      <c r="B46" s="39"/>
      <c r="C46" s="276" t="s">
        <v>202</v>
      </c>
      <c r="D46" s="276" t="s">
        <v>203</v>
      </c>
      <c r="E46" s="17" t="s">
        <v>86</v>
      </c>
      <c r="F46" s="206">
        <v>32.299999999999997</v>
      </c>
      <c r="G46" s="34"/>
      <c r="H46" s="39"/>
    </row>
    <row r="47" spans="1:8" s="2" customFormat="1" ht="7.35" customHeight="1">
      <c r="A47" s="34"/>
      <c r="B47" s="144"/>
      <c r="C47" s="145"/>
      <c r="D47" s="145"/>
      <c r="E47" s="145"/>
      <c r="F47" s="145"/>
      <c r="G47" s="145"/>
      <c r="H47" s="39"/>
    </row>
    <row r="48" spans="1:8" s="2" customFormat="1" ht="11.25">
      <c r="A48" s="34"/>
      <c r="B48" s="34"/>
      <c r="C48" s="34"/>
      <c r="D48" s="34"/>
      <c r="E48" s="34"/>
      <c r="F48" s="34"/>
      <c r="G48" s="34"/>
      <c r="H48" s="34"/>
    </row>
  </sheetData>
  <sheetProtection algorithmName="SHA-512" hashValue="VA0AFPrTJNMTyrL8AM19V31kcYJ60OwoZr9aWqSNyTgeHmhA6ErYRlxxmhNNnPb7Fea15FnkE7QQbMkqd+hXCw==" saltValue="KnF0ZSB/tGnlJcZL6o58z1xrj9K8nOCegx9Or/KNaRUVXbeRfrX7EtiXpBtYXShFKg7VDKUxpGRIXSFVaboSZg==" spinCount="100000" sheet="1" objects="1" scenarios="1" formatColumns="0" formatRows="0"/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D201601_03 - SO.03 - Dets...</vt:lpstr>
      <vt:lpstr>Zoznam figúr</vt:lpstr>
      <vt:lpstr>'D201601_03 - SO.03 - Dets...'!Názvy_tlače</vt:lpstr>
      <vt:lpstr>'Rekapitulácia stavby'!Názvy_tlače</vt:lpstr>
      <vt:lpstr>'Zoznam figúr'!Názvy_tlače</vt:lpstr>
      <vt:lpstr>'D201601_03 - SO.03 - Dets...'!Oblasť_tlače</vt:lpstr>
      <vt:lpstr>'Rekapitulácia stavby'!Oblasť_tlače</vt:lpstr>
      <vt:lpstr>'Zoznam figúr'!Oblasť_tlače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Ľubica Dudonová</dc:creator>
  <cp:lastModifiedBy>Katarína Százová</cp:lastModifiedBy>
  <dcterms:created xsi:type="dcterms:W3CDTF">2021-09-03T07:27:41Z</dcterms:created>
  <dcterms:modified xsi:type="dcterms:W3CDTF">2021-09-09T11:16:40Z</dcterms:modified>
</cp:coreProperties>
</file>